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pub/Documents/"/>
    </mc:Choice>
  </mc:AlternateContent>
  <xr:revisionPtr revIDLastSave="0" documentId="8_{755E0B8B-700D-804B-AA54-47AB6D3813EA}" xr6:coauthVersionLast="36" xr6:coauthVersionMax="36" xr10:uidLastSave="{00000000-0000-0000-0000-000000000000}"/>
  <workbookProtection workbookAlgorithmName="SHA-512" workbookHashValue="qc/3ZmhsZGZx43UuJ2Y+s7AqsEi1fSodZZDX5ofENVld3ekE4MaxYIFLr0k0cu8fJoM7c5hwFy4rzoTWaqaZdQ==" workbookSaltValue="WhXYOzbkFsyMVCbOaRFSsw==" workbookSpinCount="100000" lockStructure="1"/>
  <bookViews>
    <workbookView xWindow="700" yWindow="1600" windowWidth="23760" windowHeight="12620" tabRatio="847" xr2:uid="{00000000-000D-0000-FFFF-FFFF00000000}"/>
  </bookViews>
  <sheets>
    <sheet name="SIMULATION COUT GRP" sheetId="10" r:id="rId1"/>
    <sheet name="calculs" sheetId="9" state="hidden" r:id="rId2"/>
    <sheet name="INDICES" sheetId="2" state="hidden" r:id="rId3"/>
  </sheets>
  <definedNames>
    <definedName name="_xlnm._FilterDatabase" localSheetId="2" hidden="1">INDICES!$B$5:$E$5</definedName>
    <definedName name="base">#REF!</definedName>
    <definedName name="check">INDICES!$B$6:$D$22</definedName>
    <definedName name="cibles">INDICES!$B$6:$B$22</definedName>
    <definedName name="_xlnm.Print_Titles" localSheetId="1">calculs!#REF!</definedName>
    <definedName name="_xlnm.Print_Titles" localSheetId="0">'SIMULATION COUT GRP'!$2:$4</definedName>
    <definedName name="lot">INDICES!$B$6:$C$22</definedName>
    <definedName name="lots">INDICES!$B$6:$C$36</definedName>
    <definedName name="sets">INDICES!$H$10:$K$14</definedName>
    <definedName name="_xlnm.Print_Area" localSheetId="1">calculs!$A$1:$N$28</definedName>
    <definedName name="_xlnm.Print_Area" localSheetId="0">'SIMULATION COUT GRP'!$A$2:$L$64</definedName>
  </definedNames>
  <calcPr calcId="181029"/>
</workbook>
</file>

<file path=xl/calcChain.xml><?xml version="1.0" encoding="utf-8"?>
<calcChain xmlns="http://schemas.openxmlformats.org/spreadsheetml/2006/main">
  <c r="D19" i="10" l="1"/>
  <c r="E19" i="10"/>
  <c r="F19" i="10"/>
  <c r="G19" i="10"/>
  <c r="H19" i="10"/>
  <c r="I19" i="10"/>
  <c r="J19" i="10"/>
  <c r="K19" i="10"/>
  <c r="L19" i="10"/>
  <c r="E18" i="10"/>
  <c r="F18" i="10"/>
  <c r="G18" i="10"/>
  <c r="H18" i="10"/>
  <c r="I18" i="10"/>
  <c r="J18" i="10"/>
  <c r="K18" i="10"/>
  <c r="L18" i="10"/>
  <c r="D18" i="10"/>
  <c r="E5" i="9" l="1"/>
  <c r="F5" i="9"/>
  <c r="I5" i="9"/>
  <c r="E6" i="9"/>
  <c r="E19" i="9" s="1"/>
  <c r="E29" i="9" s="1"/>
  <c r="F6" i="9"/>
  <c r="F19" i="9" s="1"/>
  <c r="F29" i="9" s="1"/>
  <c r="G6" i="9"/>
  <c r="G19" i="9" s="1"/>
  <c r="G29" i="9" s="1"/>
  <c r="H6" i="9"/>
  <c r="H19" i="9" s="1"/>
  <c r="H29" i="9" s="1"/>
  <c r="I6" i="9"/>
  <c r="I19" i="9" s="1"/>
  <c r="I29" i="9" s="1"/>
  <c r="J6" i="9"/>
  <c r="J19" i="9" s="1"/>
  <c r="J29" i="9" s="1"/>
  <c r="K6" i="9"/>
  <c r="K19" i="9" s="1"/>
  <c r="K29" i="9" s="1"/>
  <c r="L6" i="9"/>
  <c r="L19" i="9" s="1"/>
  <c r="L29" i="9" s="1"/>
  <c r="D6" i="9"/>
  <c r="D19" i="9" s="1"/>
  <c r="D29" i="9" s="1"/>
  <c r="D5" i="9"/>
  <c r="D43" i="10"/>
  <c r="D57" i="10" s="1"/>
  <c r="E43" i="10"/>
  <c r="E57" i="10" s="1"/>
  <c r="F43" i="10"/>
  <c r="F57" i="10" s="1"/>
  <c r="G43" i="10"/>
  <c r="G57" i="10" s="1"/>
  <c r="H43" i="10"/>
  <c r="H57" i="10" s="1"/>
  <c r="I43" i="10"/>
  <c r="I57" i="10" s="1"/>
  <c r="J43" i="10"/>
  <c r="J57" i="10" s="1"/>
  <c r="K43" i="10"/>
  <c r="K57" i="10" s="1"/>
  <c r="L43" i="10"/>
  <c r="L50" i="10" s="1"/>
  <c r="F42" i="10"/>
  <c r="L42" i="10"/>
  <c r="D42" i="10"/>
  <c r="L5" i="9"/>
  <c r="H5" i="9"/>
  <c r="G50" i="10" l="1"/>
  <c r="L57" i="10"/>
  <c r="K42" i="10"/>
  <c r="I42" i="10"/>
  <c r="I50" i="10"/>
  <c r="K5" i="9"/>
  <c r="K50" i="10"/>
  <c r="J42" i="10"/>
  <c r="J50" i="10"/>
  <c r="H42" i="10"/>
  <c r="H50" i="10"/>
  <c r="J5" i="9"/>
  <c r="G42" i="10"/>
  <c r="F50" i="10"/>
  <c r="E50" i="10"/>
  <c r="G5" i="9"/>
  <c r="E42" i="10"/>
  <c r="D50" i="10"/>
  <c r="M23" i="10"/>
  <c r="M22" i="10"/>
  <c r="M21" i="10"/>
  <c r="M20" i="10"/>
  <c r="O23" i="10"/>
  <c r="C34" i="9" s="1"/>
  <c r="O22" i="10"/>
  <c r="C33" i="9" s="1"/>
  <c r="O21" i="10"/>
  <c r="C32" i="9" s="1"/>
  <c r="O20" i="10"/>
  <c r="C31" i="9" s="1"/>
  <c r="M13" i="10" l="1"/>
  <c r="L25" i="10" l="1"/>
  <c r="K25" i="10"/>
  <c r="J25" i="10"/>
  <c r="I25" i="10"/>
  <c r="G25" i="10"/>
  <c r="F25" i="10"/>
  <c r="E25" i="10"/>
  <c r="D25" i="10"/>
  <c r="H25" i="10"/>
  <c r="I4" i="10" l="1"/>
  <c r="E56" i="10" l="1"/>
  <c r="F56" i="10"/>
  <c r="G49" i="10"/>
  <c r="H49" i="10"/>
  <c r="I56" i="10"/>
  <c r="J56" i="10"/>
  <c r="K49" i="10"/>
  <c r="L49" i="10"/>
  <c r="D56" i="10"/>
  <c r="E7" i="9"/>
  <c r="F7" i="9"/>
  <c r="G7" i="9"/>
  <c r="H7" i="9"/>
  <c r="I7" i="9"/>
  <c r="J7" i="9"/>
  <c r="K7" i="9"/>
  <c r="L7" i="9"/>
  <c r="D7" i="9"/>
  <c r="H14" i="9" l="1"/>
  <c r="L56" i="10"/>
  <c r="H56" i="10"/>
  <c r="J20" i="9"/>
  <c r="J30" i="9" s="1"/>
  <c r="F20" i="9"/>
  <c r="F30" i="9" s="1"/>
  <c r="J14" i="9"/>
  <c r="J49" i="10"/>
  <c r="F49" i="10"/>
  <c r="I14" i="9"/>
  <c r="I20" i="9"/>
  <c r="I30" i="9" s="1"/>
  <c r="E14" i="9"/>
  <c r="E20" i="9"/>
  <c r="E30" i="9" s="1"/>
  <c r="I49" i="10"/>
  <c r="E49" i="10"/>
  <c r="K56" i="10"/>
  <c r="G56" i="10"/>
  <c r="L20" i="9"/>
  <c r="L30" i="9" s="1"/>
  <c r="H20" i="9"/>
  <c r="H30" i="9" s="1"/>
  <c r="F14" i="9"/>
  <c r="D49" i="10"/>
  <c r="D14" i="9"/>
  <c r="D20" i="9"/>
  <c r="D30" i="9" s="1"/>
  <c r="K14" i="9"/>
  <c r="K20" i="9"/>
  <c r="K30" i="9" s="1"/>
  <c r="G14" i="9"/>
  <c r="G20" i="9"/>
  <c r="G30" i="9" s="1"/>
  <c r="L14" i="9"/>
  <c r="E21" i="9"/>
  <c r="F21" i="9"/>
  <c r="G21" i="9"/>
  <c r="H21" i="9"/>
  <c r="I21" i="9"/>
  <c r="J21" i="9"/>
  <c r="K21" i="9"/>
  <c r="L21" i="9"/>
  <c r="E22" i="9"/>
  <c r="F22" i="9"/>
  <c r="G22" i="9"/>
  <c r="H22" i="9"/>
  <c r="I22" i="9"/>
  <c r="J22" i="9"/>
  <c r="K22" i="9"/>
  <c r="L22" i="9"/>
  <c r="E23" i="9"/>
  <c r="F23" i="9"/>
  <c r="G23" i="9"/>
  <c r="H23" i="9"/>
  <c r="I23" i="9"/>
  <c r="J23" i="9"/>
  <c r="K23" i="9"/>
  <c r="L23" i="9"/>
  <c r="E24" i="9"/>
  <c r="F24" i="9"/>
  <c r="G24" i="9"/>
  <c r="H24" i="9"/>
  <c r="I24" i="9"/>
  <c r="J24" i="9"/>
  <c r="K24" i="9"/>
  <c r="L24" i="9"/>
  <c r="D22" i="9"/>
  <c r="D23" i="9"/>
  <c r="D24" i="9"/>
  <c r="E15" i="9"/>
  <c r="F15" i="9"/>
  <c r="G15" i="9"/>
  <c r="H15" i="9"/>
  <c r="J15" i="9"/>
  <c r="K15" i="9"/>
  <c r="L15" i="9"/>
  <c r="C23" i="9"/>
  <c r="D15" i="9"/>
  <c r="K24" i="10"/>
  <c r="K25" i="9" s="1"/>
  <c r="L24" i="10"/>
  <c r="L25" i="9" s="1"/>
  <c r="D24" i="10"/>
  <c r="D25" i="9" s="1"/>
  <c r="E24" i="10"/>
  <c r="E25" i="9" s="1"/>
  <c r="D21" i="9"/>
  <c r="H24" i="10"/>
  <c r="H25" i="9" s="1"/>
  <c r="J24" i="10"/>
  <c r="J25" i="9" s="1"/>
  <c r="I24" i="10"/>
  <c r="I25" i="9" s="1"/>
  <c r="G24" i="10"/>
  <c r="G25" i="9" s="1"/>
  <c r="F24" i="10"/>
  <c r="F25" i="9" s="1"/>
  <c r="G18" i="9"/>
  <c r="G28" i="9" s="1"/>
  <c r="D18" i="9"/>
  <c r="D28" i="9" s="1"/>
  <c r="K18" i="9"/>
  <c r="K28" i="9" s="1"/>
  <c r="J34" i="9" l="1"/>
  <c r="F33" i="9"/>
  <c r="F31" i="9"/>
  <c r="F34" i="9"/>
  <c r="F32" i="9"/>
  <c r="L33" i="9"/>
  <c r="L34" i="9"/>
  <c r="L32" i="9"/>
  <c r="L31" i="9"/>
  <c r="D34" i="9"/>
  <c r="D31" i="9"/>
  <c r="D32" i="9"/>
  <c r="D33" i="9"/>
  <c r="E33" i="9"/>
  <c r="E34" i="9"/>
  <c r="E31" i="9"/>
  <c r="E32" i="9"/>
  <c r="H32" i="9"/>
  <c r="H34" i="9"/>
  <c r="H31" i="9"/>
  <c r="H33" i="9"/>
  <c r="G33" i="9"/>
  <c r="G31" i="9"/>
  <c r="G32" i="9"/>
  <c r="G34" i="9"/>
  <c r="J33" i="9"/>
  <c r="J32" i="9"/>
  <c r="J31" i="9"/>
  <c r="K31" i="9"/>
  <c r="K33" i="9"/>
  <c r="K34" i="9"/>
  <c r="K32" i="9"/>
  <c r="E18" i="9"/>
  <c r="E28" i="9" s="1"/>
  <c r="C11" i="9"/>
  <c r="C24" i="9"/>
  <c r="C9" i="9"/>
  <c r="L9" i="9" s="1"/>
  <c r="L45" i="10" s="1"/>
  <c r="C22" i="9"/>
  <c r="C8" i="9"/>
  <c r="L8" i="9" s="1"/>
  <c r="C10" i="9"/>
  <c r="L18" i="9"/>
  <c r="L28" i="9" s="1"/>
  <c r="J18" i="9"/>
  <c r="J28" i="9" s="1"/>
  <c r="H18" i="9"/>
  <c r="H28" i="9" s="1"/>
  <c r="C21" i="9"/>
  <c r="I18" i="9"/>
  <c r="I28" i="9" s="1"/>
  <c r="K35" i="9" l="1"/>
  <c r="D35" i="9"/>
  <c r="L35" i="9"/>
  <c r="E35" i="9"/>
  <c r="G35" i="9"/>
  <c r="J35" i="9"/>
  <c r="H35" i="9"/>
  <c r="F35" i="9"/>
  <c r="L59" i="10"/>
  <c r="L52" i="10"/>
  <c r="H11" i="9"/>
  <c r="H47" i="10" s="1"/>
  <c r="J11" i="9"/>
  <c r="J47" i="10" s="1"/>
  <c r="K11" i="9"/>
  <c r="K47" i="10" s="1"/>
  <c r="L11" i="9"/>
  <c r="L47" i="10" s="1"/>
  <c r="F11" i="9"/>
  <c r="F47" i="10" s="1"/>
  <c r="I11" i="9"/>
  <c r="I47" i="10" s="1"/>
  <c r="D11" i="9"/>
  <c r="D47" i="10" s="1"/>
  <c r="E11" i="9"/>
  <c r="E47" i="10" s="1"/>
  <c r="K8" i="9"/>
  <c r="G8" i="9"/>
  <c r="G9" i="9"/>
  <c r="G45" i="10" s="1"/>
  <c r="D8" i="9"/>
  <c r="D9" i="9"/>
  <c r="D45" i="10" s="1"/>
  <c r="F8" i="9"/>
  <c r="H9" i="9"/>
  <c r="H45" i="10" s="1"/>
  <c r="F9" i="9"/>
  <c r="F45" i="10" s="1"/>
  <c r="I8" i="9"/>
  <c r="J9" i="9"/>
  <c r="J45" i="10" s="1"/>
  <c r="K9" i="9"/>
  <c r="K45" i="10" s="1"/>
  <c r="I9" i="9"/>
  <c r="I45" i="10" s="1"/>
  <c r="E9" i="9"/>
  <c r="E45" i="10" s="1"/>
  <c r="G11" i="9"/>
  <c r="G47" i="10" s="1"/>
  <c r="J8" i="9"/>
  <c r="E8" i="9"/>
  <c r="H8" i="9"/>
  <c r="F18" i="9"/>
  <c r="F28" i="9" s="1"/>
  <c r="E10" i="9"/>
  <c r="I10" i="9"/>
  <c r="I46" i="10" s="1"/>
  <c r="L10" i="9"/>
  <c r="L46" i="10" s="1"/>
  <c r="G10" i="9"/>
  <c r="G46" i="10" s="1"/>
  <c r="F10" i="9"/>
  <c r="F46" i="10" s="1"/>
  <c r="K10" i="9"/>
  <c r="K46" i="10" s="1"/>
  <c r="D10" i="9"/>
  <c r="D46" i="10" s="1"/>
  <c r="J10" i="9"/>
  <c r="H10" i="9"/>
  <c r="L44" i="10"/>
  <c r="D60" i="10" l="1"/>
  <c r="D53" i="10"/>
  <c r="H61" i="10"/>
  <c r="H54" i="10"/>
  <c r="F59" i="10"/>
  <c r="F52" i="10"/>
  <c r="F53" i="10"/>
  <c r="F60" i="10"/>
  <c r="H52" i="10"/>
  <c r="H59" i="10"/>
  <c r="G54" i="10"/>
  <c r="G61" i="10"/>
  <c r="I61" i="10"/>
  <c r="I54" i="10"/>
  <c r="L60" i="10"/>
  <c r="L53" i="10"/>
  <c r="E59" i="10"/>
  <c r="E52" i="10"/>
  <c r="D59" i="10"/>
  <c r="D52" i="10"/>
  <c r="F54" i="10"/>
  <c r="F61" i="10"/>
  <c r="D54" i="10"/>
  <c r="D61" i="10"/>
  <c r="G53" i="10"/>
  <c r="G60" i="10"/>
  <c r="I60" i="10"/>
  <c r="I53" i="10"/>
  <c r="L54" i="10"/>
  <c r="L61" i="10"/>
  <c r="K59" i="10"/>
  <c r="K52" i="10"/>
  <c r="G52" i="10"/>
  <c r="G59" i="10"/>
  <c r="K61" i="10"/>
  <c r="K54" i="10"/>
  <c r="K60" i="10"/>
  <c r="K53" i="10"/>
  <c r="E54" i="10"/>
  <c r="E61" i="10"/>
  <c r="L58" i="10"/>
  <c r="L51" i="10"/>
  <c r="I52" i="10"/>
  <c r="I59" i="10"/>
  <c r="J52" i="10"/>
  <c r="J59" i="10"/>
  <c r="J61" i="10"/>
  <c r="J54" i="10"/>
  <c r="E36" i="9"/>
  <c r="F36" i="9"/>
  <c r="G36" i="9"/>
  <c r="J36" i="9"/>
  <c r="D36" i="9"/>
  <c r="H36" i="9"/>
  <c r="K36" i="9"/>
  <c r="L36" i="9"/>
  <c r="L26" i="9"/>
  <c r="G44" i="10"/>
  <c r="G26" i="9"/>
  <c r="J44" i="10"/>
  <c r="J26" i="9"/>
  <c r="I44" i="10"/>
  <c r="I26" i="9"/>
  <c r="K44" i="10"/>
  <c r="K26" i="9"/>
  <c r="F44" i="10"/>
  <c r="F26" i="9"/>
  <c r="E44" i="10"/>
  <c r="E26" i="9"/>
  <c r="D26" i="9"/>
  <c r="H44" i="10"/>
  <c r="H26" i="9"/>
  <c r="D44" i="10"/>
  <c r="J46" i="10"/>
  <c r="E46" i="10"/>
  <c r="H46" i="10"/>
  <c r="I51" i="10" l="1"/>
  <c r="I58" i="10"/>
  <c r="K58" i="10"/>
  <c r="K51" i="10"/>
  <c r="J51" i="10"/>
  <c r="J58" i="10"/>
  <c r="H51" i="10"/>
  <c r="H58" i="10"/>
  <c r="E53" i="10"/>
  <c r="E60" i="10"/>
  <c r="H53" i="10"/>
  <c r="H60" i="10"/>
  <c r="E58" i="10"/>
  <c r="E51" i="10"/>
  <c r="J60" i="10"/>
  <c r="J53" i="10"/>
  <c r="F58" i="10"/>
  <c r="F51" i="10"/>
  <c r="G58" i="10"/>
  <c r="G51" i="10"/>
  <c r="D58" i="10"/>
  <c r="D51" i="10"/>
  <c r="I15" i="9"/>
  <c r="M30" i="9" s="1"/>
  <c r="I33" i="9" l="1"/>
  <c r="M33" i="9" s="1"/>
  <c r="I32" i="9"/>
  <c r="M32" i="9" s="1"/>
  <c r="I31" i="9"/>
  <c r="I34" i="9"/>
  <c r="M34" i="9" s="1"/>
  <c r="M22" i="9"/>
  <c r="M20" i="9"/>
  <c r="M24" i="9"/>
  <c r="M23" i="9"/>
  <c r="M15" i="9"/>
  <c r="M24" i="10"/>
  <c r="E30" i="10" s="1"/>
  <c r="M21" i="9"/>
  <c r="M31" i="9" l="1"/>
  <c r="C35" i="9" s="1"/>
  <c r="I35" i="9"/>
  <c r="I36" i="9"/>
  <c r="M36" i="9"/>
  <c r="C25" i="9"/>
  <c r="M25" i="9"/>
  <c r="E29" i="10"/>
  <c r="E36" i="10" s="1"/>
  <c r="K30" i="10"/>
  <c r="H30" i="10"/>
  <c r="M35" i="9" l="1"/>
  <c r="H29" i="10"/>
  <c r="H36" i="10" s="1"/>
  <c r="K29" i="10"/>
  <c r="K36" i="10" s="1"/>
</calcChain>
</file>

<file path=xl/sharedStrings.xml><?xml version="1.0" encoding="utf-8"?>
<sst xmlns="http://schemas.openxmlformats.org/spreadsheetml/2006/main" count="197" uniqueCount="88">
  <si>
    <t>SAISONNALITE</t>
  </si>
  <si>
    <t>TRANCHES HORAIRES</t>
  </si>
  <si>
    <t>CIBLE :</t>
  </si>
  <si>
    <t>Ménagères 15-49 ans</t>
  </si>
  <si>
    <t>Ménagères avec enfant</t>
  </si>
  <si>
    <t>Ensemble 15-49 ans</t>
  </si>
  <si>
    <t>Ensemble 25-49 ans</t>
  </si>
  <si>
    <t>Femmes 25-49 ans</t>
  </si>
  <si>
    <t>Hommes 25-49 ans</t>
  </si>
  <si>
    <t>ICSP+ 25-49 ans</t>
  </si>
  <si>
    <t>INFORMATIONS RELATIVES AUX CIBLES</t>
  </si>
  <si>
    <t>CIBLES FEMININES</t>
  </si>
  <si>
    <t>CIBLES ENSEMBLE</t>
  </si>
  <si>
    <t>Année</t>
  </si>
  <si>
    <t>TOTAL</t>
  </si>
  <si>
    <r>
      <t xml:space="preserve">Day </t>
    </r>
    <r>
      <rPr>
        <sz val="11"/>
        <color indexed="8"/>
        <rFont val="Calibri"/>
        <family val="2"/>
      </rPr>
      <t>(0300-1799)</t>
    </r>
  </si>
  <si>
    <r>
      <t xml:space="preserve">Access </t>
    </r>
    <r>
      <rPr>
        <sz val="11"/>
        <color indexed="8"/>
        <rFont val="Calibri"/>
        <family val="2"/>
      </rPr>
      <t>(1800-1999)</t>
    </r>
  </si>
  <si>
    <r>
      <t xml:space="preserve">Peak </t>
    </r>
    <r>
      <rPr>
        <sz val="11"/>
        <color indexed="8"/>
        <rFont val="Calibri"/>
        <family val="2"/>
      </rPr>
      <t>(2000-2199)</t>
    </r>
  </si>
  <si>
    <r>
      <t>Night</t>
    </r>
    <r>
      <rPr>
        <sz val="11"/>
        <color indexed="8"/>
        <rFont val="Calibri"/>
        <family val="2"/>
      </rPr>
      <t xml:space="preserve"> (2200-2699)</t>
    </r>
  </si>
  <si>
    <t>INDICE CHOIX MEDIAPLANNING ANNONCEUR</t>
  </si>
  <si>
    <t>A</t>
  </si>
  <si>
    <t>B</t>
  </si>
  <si>
    <t>C</t>
  </si>
  <si>
    <t>lot d'indice TH</t>
  </si>
  <si>
    <t>CIBLES</t>
  </si>
  <si>
    <t>INDICES DE TRANCHES HORAIRES</t>
  </si>
  <si>
    <t>indice sur la période avec poids TH</t>
  </si>
  <si>
    <t>Femmes 25-34 ans</t>
  </si>
  <si>
    <t>Ensemble 25-34 ans</t>
  </si>
  <si>
    <t>Poids par période et par TH et calcul de l'indice</t>
  </si>
  <si>
    <t>ENFANTS</t>
  </si>
  <si>
    <t>Les éléments ci-dessus sont des simulations et n'ont pas de valeur contractuelle.</t>
  </si>
  <si>
    <t>Femmes 35-49 ans</t>
  </si>
  <si>
    <t>Ensemble 35-49 ans</t>
  </si>
  <si>
    <t>FRDA 15-49 ans</t>
  </si>
  <si>
    <t>Day</t>
  </si>
  <si>
    <t>Access</t>
  </si>
  <si>
    <t>Peak</t>
  </si>
  <si>
    <t>Night</t>
  </si>
  <si>
    <t>CALCULS DES COUTS GRP INDICÉS DES CHOIX MEDIAPLANNING</t>
  </si>
  <si>
    <t>Chiffres arrondis à l'euro</t>
  </si>
  <si>
    <t>STANDARD</t>
  </si>
  <si>
    <t>SELECT</t>
  </si>
  <si>
    <t>SELECT +</t>
  </si>
  <si>
    <t>Coûts GRP net base 30 pour chaque catégorie de coût GRP net garanti</t>
  </si>
  <si>
    <t>CHOIX MEDIAPLANNING</t>
  </si>
  <si>
    <r>
      <t>2. Saisir la répartition en GRP par tranche horaire sur chaque période</t>
    </r>
    <r>
      <rPr>
        <sz val="11"/>
        <color indexed="8"/>
        <rFont val="Calibri"/>
        <family val="2"/>
      </rPr>
      <t/>
    </r>
  </si>
  <si>
    <t>3. Saisir le coût GRP net non indicé</t>
  </si>
  <si>
    <t>Commentaires</t>
  </si>
  <si>
    <t>SELECT+</t>
  </si>
  <si>
    <t>CIBLES MASCULINES</t>
  </si>
  <si>
    <t>Type de cible</t>
  </si>
  <si>
    <t>Socio-Démo</t>
  </si>
  <si>
    <t>FRDA avec enfant &lt; 15 ans</t>
  </si>
  <si>
    <t>FRDA avec enfant &lt; 25 ans</t>
  </si>
  <si>
    <t>Cible garantie uniquement en achats Select +</t>
  </si>
  <si>
    <t>Acheteurs</t>
  </si>
  <si>
    <t>M/G Ach biscuits sucrés &lt; 50 ans</t>
  </si>
  <si>
    <t>M/G Ach BRSA gazeuses &lt; 50 ans</t>
  </si>
  <si>
    <t>M/G Ach BRSA plates &lt; 50 ans</t>
  </si>
  <si>
    <t>M/G Ach café en dosettes &lt; 50 ans</t>
  </si>
  <si>
    <t>M/G Ach confiserie de chocolat &lt; 50 ans</t>
  </si>
  <si>
    <t>M/G Ach déodorants &lt; 50 ans</t>
  </si>
  <si>
    <t>M/G Ach desserts frais &lt; 50 ans</t>
  </si>
  <si>
    <t>M/G Ach fromages frais fondus salés &lt; 50 ans</t>
  </si>
  <si>
    <t>M/G Ach gels douche &lt; 50 ans</t>
  </si>
  <si>
    <t>M/G Ach produits apéritifs &lt; 50 ans</t>
  </si>
  <si>
    <t>M/G Ach shampoings &lt; 50 ans</t>
  </si>
  <si>
    <t>M/G Ach tablettes de chocolat &lt; 50 ans</t>
  </si>
  <si>
    <t>M/G Ach traiteur frais &lt; 50 ans</t>
  </si>
  <si>
    <r>
      <t xml:space="preserve">Ensemble journée </t>
    </r>
    <r>
      <rPr>
        <sz val="11"/>
        <color indexed="8"/>
        <rFont val="Calibri"/>
        <family val="2"/>
      </rPr>
      <t>(0300 - 2699)</t>
    </r>
  </si>
  <si>
    <t>(hors effets saisonnalité, tranches horaires et catégorie de coût GRP garanti)</t>
  </si>
  <si>
    <t>Coût GRP net non indicé</t>
  </si>
  <si>
    <t>Coût GRP net indicé selon les choix mediaplanning</t>
  </si>
  <si>
    <r>
      <t xml:space="preserve">1. Saisir la répartition par période en </t>
    </r>
    <r>
      <rPr>
        <i/>
        <u/>
        <sz val="12"/>
        <color indexed="54"/>
        <rFont val="Calibri"/>
        <family val="2"/>
      </rPr>
      <t>GRP</t>
    </r>
    <r>
      <rPr>
        <sz val="11"/>
        <color indexed="8"/>
        <rFont val="Calibri"/>
        <family val="2"/>
      </rPr>
      <t/>
    </r>
  </si>
  <si>
    <t>NB : maximum de 75% des GRP à délivrer dans une même Day Part</t>
  </si>
  <si>
    <t>Ensemble 15-34 ans</t>
  </si>
  <si>
    <t>FRDA 15-49 Data consommation éco-responsable Alimentation</t>
  </si>
  <si>
    <t>Femmes 15-49 Data consommation éco-responsable Hygiène/beauté</t>
  </si>
  <si>
    <t>Femmes 25-49 Data foyer avec enfant 0-3 ans</t>
  </si>
  <si>
    <t>Individus 25-49 Data consommation éco-responsable</t>
  </si>
  <si>
    <t>Individus 25-49 Data intentionniste déménagement</t>
  </si>
  <si>
    <t>Cible data enriching</t>
  </si>
  <si>
    <t>Indices saisonnalité (CGV 2021)</t>
  </si>
  <si>
    <t>Indices TH
(CGV 2021)</t>
  </si>
  <si>
    <r>
      <rPr>
        <b/>
        <sz val="11"/>
        <color indexed="8"/>
        <rFont val="Calibri"/>
        <family val="2"/>
      </rPr>
      <t>Pression GRP par période saisie ou calculée</t>
    </r>
    <r>
      <rPr>
        <sz val="10"/>
        <color indexed="8"/>
        <rFont val="Calibri"/>
        <family val="2"/>
      </rPr>
      <t xml:space="preserve"> (tenant compte de la pression différente par TH sur chaque période)</t>
    </r>
  </si>
  <si>
    <t>Cible garantie uniquement en achats Select et Select + et conditionnée à un investissement conjoint minimum sur 6play de 25% du budget TV</t>
  </si>
  <si>
    <t>CALCULETTE COUT GRP GARANTI 2021 - M6 &amp; PUISSANCE TNT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</si>
</sst>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"/>
    <numFmt numFmtId="167" formatCode="0.0%"/>
    <numFmt numFmtId="168" formatCode="0.000"/>
    <numFmt numFmtId="169" formatCode="0.0000"/>
    <numFmt numFmtId="170" formatCode="_-* #,##0\ _€_-;\-* #,##0\ _€_-;_-* &quot;-&quot;??\ _€_-;_-@_-"/>
    <numFmt numFmtId="171" formatCode="dd/mm"/>
  </numFmts>
  <fonts count="8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2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b/>
      <sz val="20"/>
      <color indexed="9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8"/>
      <color indexed="23"/>
      <name val="Arial"/>
      <family val="2"/>
    </font>
    <font>
      <b/>
      <sz val="8"/>
      <color indexed="14"/>
      <name val="Arial"/>
      <family val="2"/>
    </font>
    <font>
      <b/>
      <sz val="8"/>
      <color indexed="49"/>
      <name val="Arial"/>
      <family val="2"/>
    </font>
    <font>
      <sz val="9"/>
      <color indexed="8"/>
      <name val="Calibri"/>
      <family val="2"/>
    </font>
    <font>
      <i/>
      <sz val="10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b/>
      <sz val="14"/>
      <color indexed="14"/>
      <name val="Calibri"/>
      <family val="2"/>
    </font>
    <font>
      <b/>
      <sz val="14"/>
      <color indexed="49"/>
      <name val="Calibri"/>
      <family val="2"/>
    </font>
    <font>
      <b/>
      <sz val="14"/>
      <color indexed="23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7"/>
      <name val="Calibri"/>
      <family val="2"/>
    </font>
    <font>
      <i/>
      <sz val="9"/>
      <color indexed="48"/>
      <name val="Calibri"/>
      <family val="2"/>
    </font>
    <font>
      <sz val="11"/>
      <color indexed="48"/>
      <name val="Calibri"/>
      <family val="2"/>
    </font>
    <font>
      <sz val="8"/>
      <color indexed="4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i/>
      <u/>
      <sz val="12"/>
      <color indexed="54"/>
      <name val="Calibri"/>
      <family val="2"/>
    </font>
    <font>
      <b/>
      <sz val="11"/>
      <name val="Calibri"/>
      <family val="2"/>
    </font>
    <font>
      <b/>
      <sz val="8"/>
      <color theme="9" tint="-0.249977111117893"/>
      <name val="Arial"/>
      <family val="2"/>
    </font>
    <font>
      <b/>
      <sz val="14"/>
      <color theme="9" tint="-0.249977111117893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i/>
      <sz val="12"/>
      <color rgb="FF455565"/>
      <name val="Calibri"/>
      <family val="2"/>
    </font>
    <font>
      <b/>
      <sz val="16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rgb="FF455565"/>
      <name val="Calibri"/>
      <family val="2"/>
    </font>
    <font>
      <sz val="11"/>
      <color rgb="FFFF0000"/>
      <name val="Calibri"/>
      <family val="2"/>
    </font>
    <font>
      <b/>
      <sz val="8"/>
      <color rgb="FF455565"/>
      <name val="Calibri"/>
      <family val="2"/>
    </font>
    <font>
      <sz val="11"/>
      <color rgb="FF455565"/>
      <name val="Calibri"/>
      <family val="2"/>
    </font>
    <font>
      <b/>
      <sz val="8"/>
      <color rgb="FF00B0F0"/>
      <name val="Arial"/>
      <family val="2"/>
    </font>
    <font>
      <b/>
      <sz val="16"/>
      <color theme="3"/>
      <name val="Calibri"/>
      <family val="2"/>
    </font>
    <font>
      <i/>
      <sz val="11"/>
      <color indexed="9"/>
      <name val="Calibri"/>
      <family val="2"/>
    </font>
    <font>
      <b/>
      <i/>
      <sz val="9"/>
      <name val="Calibri"/>
      <family val="2"/>
    </font>
    <font>
      <b/>
      <sz val="8"/>
      <color indexed="63"/>
      <name val="Calibri"/>
      <family val="2"/>
    </font>
    <font>
      <b/>
      <sz val="8"/>
      <color rgb="FFFF0000"/>
      <name val="Calibri"/>
      <family val="2"/>
    </font>
    <font>
      <b/>
      <sz val="8"/>
      <color theme="0" tint="-0.249977111117893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</font>
    <font>
      <b/>
      <sz val="12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0B9CF"/>
        <bgColor indexed="64"/>
      </patternFill>
    </fill>
    <fill>
      <patternFill patternType="solid">
        <fgColor rgb="FF4555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</borders>
  <cellStyleXfs count="4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2" fillId="7" borderId="1" applyNumberFormat="0" applyAlignment="0" applyProtection="0"/>
    <xf numFmtId="164" fontId="1" fillId="0" borderId="0" applyFont="0" applyFill="0" applyBorder="0" applyAlignment="0" applyProtection="0"/>
    <xf numFmtId="0" fontId="13" fillId="3" borderId="0" applyNumberFormat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4" fillId="21" borderId="0" applyNumberFormat="0" applyBorder="0" applyAlignment="0" applyProtection="0"/>
    <xf numFmtId="0" fontId="3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22" borderId="8" applyNumberFormat="0" applyAlignment="0" applyProtection="0"/>
  </cellStyleXfs>
  <cellXfs count="240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36" applyFont="1" applyAlignment="1">
      <alignment horizontal="center" vertical="center"/>
    </xf>
    <xf numFmtId="0" fontId="24" fillId="0" borderId="0" xfId="36" applyFont="1" applyAlignment="1">
      <alignment horizontal="center" vertical="center"/>
    </xf>
    <xf numFmtId="0" fontId="7" fillId="0" borderId="0" xfId="36" applyFont="1" applyFill="1" applyBorder="1" applyAlignment="1">
      <alignment horizontal="center" vertical="center"/>
    </xf>
    <xf numFmtId="0" fontId="28" fillId="0" borderId="0" xfId="36" applyFont="1" applyAlignment="1">
      <alignment vertical="center" readingOrder="1"/>
    </xf>
    <xf numFmtId="0" fontId="7" fillId="0" borderId="0" xfId="36" applyFont="1" applyAlignment="1">
      <alignment horizontal="center" wrapText="1"/>
    </xf>
    <xf numFmtId="0" fontId="7" fillId="0" borderId="0" xfId="36" applyFont="1" applyBorder="1" applyAlignment="1">
      <alignment horizontal="center" wrapText="1"/>
    </xf>
    <xf numFmtId="0" fontId="29" fillId="0" borderId="0" xfId="0" applyFont="1" applyAlignment="1">
      <alignment vertical="center"/>
    </xf>
    <xf numFmtId="0" fontId="7" fillId="0" borderId="0" xfId="36" applyFont="1" applyAlignment="1">
      <alignment vertical="center"/>
    </xf>
    <xf numFmtId="0" fontId="7" fillId="0" borderId="0" xfId="36" applyFont="1" applyAlignment="1">
      <alignment vertical="center" wrapText="1"/>
    </xf>
    <xf numFmtId="0" fontId="7" fillId="0" borderId="9" xfId="36" applyFont="1" applyBorder="1" applyAlignment="1">
      <alignment vertical="center"/>
    </xf>
    <xf numFmtId="0" fontId="7" fillId="0" borderId="0" xfId="36" applyFont="1" applyBorder="1" applyAlignment="1">
      <alignment horizontal="center" vertical="center"/>
    </xf>
    <xf numFmtId="0" fontId="7" fillId="0" borderId="0" xfId="36" applyFont="1" applyAlignment="1">
      <alignment wrapText="1"/>
    </xf>
    <xf numFmtId="0" fontId="7" fillId="0" borderId="0" xfId="36" applyFont="1" applyFill="1" applyBorder="1" applyAlignment="1">
      <alignment horizontal="center" wrapText="1"/>
    </xf>
    <xf numFmtId="0" fontId="7" fillId="0" borderId="0" xfId="36" applyFont="1" applyBorder="1" applyAlignment="1">
      <alignment horizontal="center" vertical="center" wrapText="1"/>
    </xf>
    <xf numFmtId="0" fontId="7" fillId="0" borderId="0" xfId="36" applyFont="1" applyAlignment="1">
      <alignment horizontal="center" vertical="center" wrapText="1"/>
    </xf>
    <xf numFmtId="0" fontId="7" fillId="0" borderId="0" xfId="36" applyFont="1" applyFill="1" applyBorder="1" applyAlignment="1">
      <alignment horizontal="center" vertical="center" wrapText="1"/>
    </xf>
    <xf numFmtId="9" fontId="31" fillId="0" borderId="0" xfId="37" applyFont="1" applyAlignment="1">
      <alignment horizontal="center" vertical="center"/>
    </xf>
    <xf numFmtId="0" fontId="7" fillId="0" borderId="0" xfId="36" applyFont="1" applyBorder="1" applyAlignment="1">
      <alignment vertical="center"/>
    </xf>
    <xf numFmtId="0" fontId="0" fillId="0" borderId="10" xfId="0" applyBorder="1"/>
    <xf numFmtId="0" fontId="41" fillId="0" borderId="10" xfId="0" applyFont="1" applyBorder="1"/>
    <xf numFmtId="167" fontId="5" fillId="0" borderId="11" xfId="37" applyNumberFormat="1" applyFont="1" applyBorder="1" applyAlignment="1">
      <alignment horizontal="center"/>
    </xf>
    <xf numFmtId="0" fontId="0" fillId="0" borderId="12" xfId="0" applyBorder="1"/>
    <xf numFmtId="0" fontId="36" fillId="0" borderId="9" xfId="35" applyFont="1" applyBorder="1" applyAlignment="1">
      <alignment horizontal="center" vertical="center" wrapText="1"/>
    </xf>
    <xf numFmtId="0" fontId="0" fillId="0" borderId="0" xfId="0" applyBorder="1"/>
    <xf numFmtId="0" fontId="28" fillId="0" borderId="9" xfId="35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2" fillId="0" borderId="0" xfId="36" applyFont="1" applyFill="1" applyBorder="1" applyAlignment="1">
      <alignment horizontal="left" vertical="center" wrapText="1"/>
    </xf>
    <xf numFmtId="0" fontId="36" fillId="0" borderId="0" xfId="35" applyFont="1" applyBorder="1" applyAlignment="1">
      <alignment horizontal="center" vertical="center" wrapText="1"/>
    </xf>
    <xf numFmtId="0" fontId="28" fillId="0" borderId="0" xfId="35" applyFont="1" applyBorder="1" applyAlignment="1">
      <alignment horizontal="center" vertical="center" wrapText="1"/>
    </xf>
    <xf numFmtId="0" fontId="47" fillId="0" borderId="9" xfId="35" applyFont="1" applyFill="1" applyBorder="1" applyAlignment="1">
      <alignment horizontal="center" vertical="center" wrapText="1"/>
    </xf>
    <xf numFmtId="0" fontId="48" fillId="0" borderId="9" xfId="35" applyFont="1" applyFill="1" applyBorder="1" applyAlignment="1">
      <alignment horizontal="center" vertical="center" wrapText="1"/>
    </xf>
    <xf numFmtId="0" fontId="49" fillId="0" borderId="9" xfId="35" applyFont="1" applyFill="1" applyBorder="1" applyAlignment="1">
      <alignment horizontal="center" vertical="center" wrapText="1"/>
    </xf>
    <xf numFmtId="0" fontId="0" fillId="0" borderId="0" xfId="0" applyFill="1" applyBorder="1"/>
    <xf numFmtId="0" fontId="30" fillId="0" borderId="0" xfId="36" applyFont="1" applyAlignment="1">
      <alignment horizontal="right" vertical="center" readingOrder="1"/>
    </xf>
    <xf numFmtId="167" fontId="30" fillId="0" borderId="13" xfId="37" applyNumberFormat="1" applyFont="1" applyFill="1" applyBorder="1" applyAlignment="1">
      <alignment horizontal="center" vertical="center" wrapText="1" readingOrder="1"/>
    </xf>
    <xf numFmtId="0" fontId="41" fillId="0" borderId="0" xfId="0" applyFont="1" applyBorder="1" applyAlignment="1">
      <alignment horizontal="right"/>
    </xf>
    <xf numFmtId="9" fontId="8" fillId="0" borderId="0" xfId="36" applyNumberFormat="1" applyFont="1" applyBorder="1" applyAlignment="1">
      <alignment vertical="center"/>
    </xf>
    <xf numFmtId="167" fontId="30" fillId="0" borderId="0" xfId="37" applyNumberFormat="1" applyFont="1" applyFill="1" applyBorder="1" applyAlignment="1">
      <alignment horizontal="center" vertical="center" wrapText="1" readingOrder="1"/>
    </xf>
    <xf numFmtId="2" fontId="46" fillId="0" borderId="0" xfId="37" applyNumberFormat="1" applyFont="1" applyAlignment="1">
      <alignment horizontal="center" vertical="center"/>
    </xf>
    <xf numFmtId="0" fontId="40" fillId="0" borderId="0" xfId="36" applyFont="1" applyFill="1" applyBorder="1" applyAlignment="1">
      <alignment horizontal="right" vertical="center"/>
    </xf>
    <xf numFmtId="168" fontId="7" fillId="0" borderId="0" xfId="36" applyNumberFormat="1" applyFont="1" applyAlignment="1">
      <alignment horizontal="center" wrapText="1"/>
    </xf>
    <xf numFmtId="168" fontId="46" fillId="0" borderId="0" xfId="37" applyNumberFormat="1" applyFont="1" applyAlignment="1">
      <alignment horizontal="center" vertical="center"/>
    </xf>
    <xf numFmtId="10" fontId="7" fillId="0" borderId="0" xfId="37" applyNumberFormat="1" applyFont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35" applyFont="1" applyFill="1" applyBorder="1" applyAlignment="1">
      <alignment horizontal="center" vertical="center" wrapText="1"/>
    </xf>
    <xf numFmtId="0" fontId="69" fillId="26" borderId="9" xfId="36" applyFont="1" applyFill="1" applyBorder="1" applyAlignment="1">
      <alignment horizontal="center" vertical="center" wrapText="1" readingOrder="1"/>
    </xf>
    <xf numFmtId="0" fontId="70" fillId="26" borderId="9" xfId="36" applyFont="1" applyFill="1" applyBorder="1" applyAlignment="1">
      <alignment horizontal="center" vertical="center" wrapText="1" readingOrder="1"/>
    </xf>
    <xf numFmtId="0" fontId="22" fillId="25" borderId="9" xfId="36" applyFont="1" applyFill="1" applyBorder="1" applyAlignment="1">
      <alignment horizontal="left" vertical="center" wrapText="1"/>
    </xf>
    <xf numFmtId="0" fontId="7" fillId="25" borderId="9" xfId="36" applyFont="1" applyFill="1" applyBorder="1" applyAlignment="1">
      <alignment horizontal="center" vertical="center"/>
    </xf>
    <xf numFmtId="0" fontId="22" fillId="25" borderId="16" xfId="36" applyFont="1" applyFill="1" applyBorder="1" applyAlignment="1">
      <alignment horizontal="left" vertical="center" wrapText="1"/>
    </xf>
    <xf numFmtId="167" fontId="30" fillId="25" borderId="9" xfId="37" applyNumberFormat="1" applyFont="1" applyFill="1" applyBorder="1" applyAlignment="1">
      <alignment horizontal="center" vertical="center" wrapText="1"/>
    </xf>
    <xf numFmtId="0" fontId="7" fillId="0" borderId="0" xfId="36" applyFont="1" applyAlignment="1" applyProtection="1">
      <alignment vertical="center"/>
    </xf>
    <xf numFmtId="0" fontId="7" fillId="0" borderId="0" xfId="36" applyFont="1" applyAlignment="1" applyProtection="1">
      <alignment horizontal="center" vertical="center"/>
    </xf>
    <xf numFmtId="0" fontId="24" fillId="0" borderId="0" xfId="36" applyFont="1" applyAlignment="1" applyProtection="1">
      <alignment horizontal="center" vertical="center"/>
    </xf>
    <xf numFmtId="0" fontId="7" fillId="0" borderId="0" xfId="36" applyFont="1" applyBorder="1" applyAlignment="1" applyProtection="1">
      <alignment horizontal="center" vertical="center"/>
    </xf>
    <xf numFmtId="0" fontId="7" fillId="0" borderId="0" xfId="36" applyFont="1" applyFill="1" applyBorder="1" applyAlignment="1" applyProtection="1">
      <alignment horizontal="center" vertical="center"/>
    </xf>
    <xf numFmtId="0" fontId="7" fillId="0" borderId="0" xfId="36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9" xfId="0" applyFont="1" applyFill="1" applyBorder="1" applyAlignment="1" applyProtection="1">
      <alignment horizontal="center" vertical="center"/>
    </xf>
    <xf numFmtId="170" fontId="22" fillId="0" borderId="0" xfId="31" applyNumberFormat="1" applyFont="1" applyFill="1" applyBorder="1" applyAlignment="1" applyProtection="1">
      <alignment horizontal="left" vertical="center" wrapText="1"/>
    </xf>
    <xf numFmtId="0" fontId="30" fillId="0" borderId="0" xfId="36" applyFont="1" applyBorder="1" applyAlignment="1" applyProtection="1">
      <alignment horizontal="center" vertical="center"/>
    </xf>
    <xf numFmtId="0" fontId="7" fillId="0" borderId="0" xfId="36" applyFont="1" applyFill="1" applyBorder="1" applyAlignment="1" applyProtection="1">
      <alignment vertical="center" wrapText="1"/>
    </xf>
    <xf numFmtId="0" fontId="29" fillId="0" borderId="0" xfId="0" applyFont="1" applyBorder="1" applyAlignment="1" applyProtection="1">
      <alignment vertical="center"/>
    </xf>
    <xf numFmtId="0" fontId="7" fillId="0" borderId="0" xfId="36" applyFont="1" applyFill="1" applyBorder="1" applyAlignment="1" applyProtection="1">
      <alignment horizontal="left" vertical="center" wrapText="1"/>
    </xf>
    <xf numFmtId="0" fontId="7" fillId="0" borderId="0" xfId="36" applyFont="1" applyBorder="1" applyAlignment="1" applyProtection="1">
      <alignment horizontal="center" wrapText="1"/>
    </xf>
    <xf numFmtId="0" fontId="7" fillId="0" borderId="0" xfId="36" applyFont="1" applyFill="1" applyBorder="1" applyAlignment="1" applyProtection="1">
      <alignment wrapText="1"/>
    </xf>
    <xf numFmtId="0" fontId="7" fillId="0" borderId="0" xfId="36" applyFont="1" applyFill="1" applyBorder="1" applyAlignment="1" applyProtection="1">
      <alignment horizontal="center" wrapText="1"/>
    </xf>
    <xf numFmtId="0" fontId="7" fillId="0" borderId="0" xfId="36" applyFont="1" applyAlignment="1" applyProtection="1">
      <alignment horizontal="center" wrapText="1"/>
    </xf>
    <xf numFmtId="0" fontId="7" fillId="0" borderId="0" xfId="36" applyFont="1" applyAlignment="1" applyProtection="1">
      <alignment wrapText="1"/>
    </xf>
    <xf numFmtId="0" fontId="71" fillId="0" borderId="0" xfId="36" applyFont="1" applyBorder="1" applyAlignment="1" applyProtection="1">
      <alignment vertical="center"/>
    </xf>
    <xf numFmtId="0" fontId="22" fillId="0" borderId="0" xfId="36" applyFont="1" applyAlignment="1" applyProtection="1">
      <alignment vertical="center" wrapText="1"/>
    </xf>
    <xf numFmtId="0" fontId="22" fillId="0" borderId="0" xfId="36" applyFont="1" applyBorder="1" applyAlignment="1" applyProtection="1">
      <alignment vertical="center" wrapText="1"/>
    </xf>
    <xf numFmtId="0" fontId="7" fillId="0" borderId="0" xfId="36" applyFont="1" applyFill="1" applyAlignment="1" applyProtection="1">
      <alignment horizontal="center" vertical="center"/>
    </xf>
    <xf numFmtId="0" fontId="46" fillId="0" borderId="0" xfId="36" applyFont="1" applyAlignment="1" applyProtection="1">
      <alignment horizontal="center" vertical="center"/>
    </xf>
    <xf numFmtId="0" fontId="8" fillId="0" borderId="0" xfId="36" applyFont="1" applyBorder="1" applyAlignment="1" applyProtection="1">
      <alignment horizontal="center" vertical="center"/>
    </xf>
    <xf numFmtId="0" fontId="8" fillId="0" borderId="0" xfId="36" applyFont="1" applyAlignment="1" applyProtection="1">
      <alignment horizontal="center" vertical="center"/>
    </xf>
    <xf numFmtId="0" fontId="54" fillId="0" borderId="0" xfId="36" applyFont="1" applyBorder="1" applyAlignment="1" applyProtection="1">
      <alignment horizontal="center" vertical="center"/>
    </xf>
    <xf numFmtId="0" fontId="54" fillId="0" borderId="0" xfId="36" applyFont="1" applyBorder="1" applyAlignment="1" applyProtection="1">
      <alignment vertical="center"/>
    </xf>
    <xf numFmtId="0" fontId="54" fillId="0" borderId="0" xfId="36" applyFont="1" applyFill="1" applyBorder="1" applyAlignment="1" applyProtection="1">
      <alignment horizontal="center" vertical="center"/>
    </xf>
    <xf numFmtId="0" fontId="73" fillId="26" borderId="9" xfId="36" applyFont="1" applyFill="1" applyBorder="1" applyAlignment="1" applyProtection="1">
      <alignment horizontal="left" vertical="center" wrapText="1"/>
    </xf>
    <xf numFmtId="3" fontId="55" fillId="0" borderId="0" xfId="31" applyNumberFormat="1" applyFont="1" applyBorder="1" applyAlignment="1" applyProtection="1">
      <alignment vertical="center"/>
    </xf>
    <xf numFmtId="10" fontId="54" fillId="0" borderId="0" xfId="37" applyNumberFormat="1" applyFont="1" applyFill="1" applyBorder="1" applyAlignment="1" applyProtection="1">
      <alignment horizontal="center" vertical="center"/>
    </xf>
    <xf numFmtId="168" fontId="7" fillId="0" borderId="0" xfId="36" applyNumberFormat="1" applyFont="1" applyAlignment="1" applyProtection="1">
      <alignment vertical="center"/>
    </xf>
    <xf numFmtId="10" fontId="7" fillId="0" borderId="0" xfId="37" applyNumberFormat="1" applyFont="1" applyAlignment="1" applyProtection="1">
      <alignment vertical="center"/>
    </xf>
    <xf numFmtId="0" fontId="26" fillId="0" borderId="0" xfId="36" applyFont="1" applyFill="1" applyBorder="1" applyAlignment="1" applyProtection="1">
      <alignment horizontal="center" vertical="center" readingOrder="1"/>
    </xf>
    <xf numFmtId="0" fontId="51" fillId="0" borderId="17" xfId="36" applyFont="1" applyBorder="1" applyAlignment="1" applyProtection="1">
      <alignment horizontal="center" vertical="center"/>
    </xf>
    <xf numFmtId="169" fontId="46" fillId="0" borderId="0" xfId="36" applyNumberFormat="1" applyFont="1" applyAlignment="1" applyProtection="1">
      <alignment horizontal="center" vertical="center"/>
    </xf>
    <xf numFmtId="169" fontId="46" fillId="0" borderId="0" xfId="37" applyNumberFormat="1" applyFont="1" applyFill="1" applyBorder="1" applyAlignment="1" applyProtection="1">
      <alignment horizontal="center" vertical="center"/>
    </xf>
    <xf numFmtId="0" fontId="53" fillId="0" borderId="0" xfId="36" applyFont="1" applyFill="1" applyBorder="1" applyAlignment="1" applyProtection="1">
      <alignment horizontal="center" vertical="center"/>
    </xf>
    <xf numFmtId="170" fontId="52" fillId="0" borderId="0" xfId="31" applyNumberFormat="1" applyFont="1" applyFill="1" applyBorder="1" applyAlignment="1" applyProtection="1">
      <alignment horizontal="center" vertical="center"/>
    </xf>
    <xf numFmtId="4" fontId="44" fillId="0" borderId="0" xfId="37" applyNumberFormat="1" applyFont="1" applyFill="1" applyBorder="1" applyAlignment="1" applyProtection="1">
      <alignment horizontal="center" vertical="center"/>
    </xf>
    <xf numFmtId="10" fontId="32" fillId="0" borderId="0" xfId="37" applyNumberFormat="1" applyFont="1" applyFill="1" applyBorder="1" applyAlignment="1" applyProtection="1">
      <alignment horizontal="center" vertical="center"/>
    </xf>
    <xf numFmtId="1" fontId="27" fillId="0" borderId="0" xfId="31" applyNumberFormat="1" applyFont="1" applyBorder="1" applyAlignment="1" applyProtection="1">
      <alignment horizontal="center" vertical="center"/>
    </xf>
    <xf numFmtId="9" fontId="5" fillId="0" borderId="9" xfId="37" applyFont="1" applyBorder="1" applyAlignment="1" applyProtection="1">
      <alignment horizontal="center" vertical="center"/>
    </xf>
    <xf numFmtId="0" fontId="57" fillId="0" borderId="0" xfId="36" applyFont="1" applyAlignment="1" applyProtection="1">
      <alignment horizontal="center" vertical="center" wrapText="1"/>
    </xf>
    <xf numFmtId="9" fontId="8" fillId="0" borderId="0" xfId="36" applyNumberFormat="1" applyFont="1" applyAlignment="1" applyProtection="1">
      <alignment vertical="center"/>
    </xf>
    <xf numFmtId="0" fontId="24" fillId="0" borderId="0" xfId="36" applyFont="1" applyFill="1" applyBorder="1" applyAlignment="1" applyProtection="1">
      <alignment horizontal="center" vertical="center"/>
    </xf>
    <xf numFmtId="0" fontId="7" fillId="0" borderId="0" xfId="36" applyFont="1" applyFill="1" applyBorder="1" applyAlignment="1" applyProtection="1">
      <alignment vertical="center"/>
    </xf>
    <xf numFmtId="0" fontId="42" fillId="0" borderId="0" xfId="36" applyFont="1" applyFill="1" applyBorder="1" applyAlignment="1" applyProtection="1">
      <alignment horizontal="center" vertical="center" wrapText="1" readingOrder="1"/>
    </xf>
    <xf numFmtId="0" fontId="22" fillId="0" borderId="9" xfId="36" applyFont="1" applyFill="1" applyBorder="1" applyAlignment="1" applyProtection="1">
      <alignment horizontal="left" vertical="center" wrapText="1"/>
    </xf>
    <xf numFmtId="0" fontId="7" fillId="25" borderId="9" xfId="36" applyFont="1" applyFill="1" applyBorder="1" applyAlignment="1" applyProtection="1">
      <alignment horizontal="center" vertical="center"/>
    </xf>
    <xf numFmtId="166" fontId="5" fillId="0" borderId="0" xfId="37" applyNumberFormat="1" applyFont="1" applyFill="1" applyBorder="1" applyAlignment="1" applyProtection="1">
      <alignment horizontal="center"/>
    </xf>
    <xf numFmtId="4" fontId="42" fillId="0" borderId="0" xfId="37" applyNumberFormat="1" applyFont="1" applyFill="1" applyBorder="1" applyAlignment="1" applyProtection="1">
      <alignment horizontal="center" vertical="center" wrapText="1"/>
    </xf>
    <xf numFmtId="10" fontId="7" fillId="0" borderId="0" xfId="37" applyNumberFormat="1" applyFont="1" applyFill="1" applyBorder="1" applyAlignment="1" applyProtection="1">
      <alignment vertical="center"/>
    </xf>
    <xf numFmtId="168" fontId="5" fillId="0" borderId="0" xfId="37" applyNumberFormat="1" applyFont="1" applyFill="1" applyBorder="1" applyAlignment="1" applyProtection="1">
      <alignment horizontal="center"/>
    </xf>
    <xf numFmtId="9" fontId="50" fillId="0" borderId="9" xfId="37" applyFont="1" applyBorder="1" applyAlignment="1" applyProtection="1">
      <alignment horizontal="center" vertical="center"/>
    </xf>
    <xf numFmtId="9" fontId="44" fillId="0" borderId="9" xfId="37" applyNumberFormat="1" applyFont="1" applyFill="1" applyBorder="1" applyAlignment="1" applyProtection="1">
      <alignment horizontal="center" vertical="center" wrapText="1" readingOrder="1"/>
    </xf>
    <xf numFmtId="169" fontId="5" fillId="0" borderId="0" xfId="37" applyNumberFormat="1" applyFont="1" applyFill="1" applyBorder="1" applyAlignment="1" applyProtection="1">
      <alignment horizontal="center"/>
    </xf>
    <xf numFmtId="0" fontId="7" fillId="0" borderId="0" xfId="36" applyFont="1" applyAlignment="1" applyProtection="1">
      <alignment vertical="center" wrapText="1"/>
    </xf>
    <xf numFmtId="10" fontId="7" fillId="0" borderId="0" xfId="37" applyNumberFormat="1" applyFont="1" applyFill="1" applyBorder="1" applyAlignment="1" applyProtection="1">
      <alignment horizontal="center" wrapText="1"/>
    </xf>
    <xf numFmtId="0" fontId="28" fillId="0" borderId="0" xfId="36" applyFont="1" applyAlignment="1" applyProtection="1">
      <alignment vertical="center" readingOrder="1"/>
    </xf>
    <xf numFmtId="0" fontId="46" fillId="0" borderId="0" xfId="36" applyFont="1" applyFill="1" applyBorder="1" applyAlignment="1" applyProtection="1">
      <alignment wrapText="1"/>
    </xf>
    <xf numFmtId="0" fontId="59" fillId="0" borderId="17" xfId="36" applyFont="1" applyFill="1" applyBorder="1" applyAlignment="1" applyProtection="1">
      <alignment horizontal="center" vertical="center"/>
    </xf>
    <xf numFmtId="9" fontId="74" fillId="0" borderId="12" xfId="37" applyFont="1" applyBorder="1" applyAlignment="1" applyProtection="1">
      <alignment horizontal="center" vertical="center"/>
    </xf>
    <xf numFmtId="10" fontId="7" fillId="0" borderId="0" xfId="37" applyNumberFormat="1" applyFont="1" applyFill="1" applyBorder="1" applyAlignment="1" applyProtection="1">
      <alignment vertical="center" wrapText="1"/>
    </xf>
    <xf numFmtId="0" fontId="7" fillId="0" borderId="0" xfId="36" applyFont="1" applyFill="1" applyAlignment="1" applyProtection="1">
      <alignment vertical="center" wrapText="1"/>
    </xf>
    <xf numFmtId="0" fontId="75" fillId="0" borderId="0" xfId="36" applyFont="1" applyFill="1" applyBorder="1" applyAlignment="1" applyProtection="1">
      <alignment wrapText="1"/>
    </xf>
    <xf numFmtId="0" fontId="24" fillId="0" borderId="0" xfId="36" applyFont="1" applyFill="1" applyBorder="1" applyAlignment="1" applyProtection="1">
      <alignment horizontal="center" vertical="center" wrapText="1"/>
    </xf>
    <xf numFmtId="0" fontId="7" fillId="0" borderId="0" xfId="36" applyFont="1" applyBorder="1" applyAlignment="1" applyProtection="1">
      <alignment wrapText="1"/>
    </xf>
    <xf numFmtId="0" fontId="22" fillId="0" borderId="0" xfId="36" applyFont="1" applyFill="1" applyBorder="1" applyAlignment="1" applyProtection="1">
      <alignment wrapText="1"/>
    </xf>
    <xf numFmtId="170" fontId="28" fillId="0" borderId="0" xfId="31" applyNumberFormat="1" applyFont="1" applyFill="1" applyBorder="1" applyAlignment="1" applyProtection="1">
      <alignment vertical="center" wrapText="1"/>
    </xf>
    <xf numFmtId="0" fontId="24" fillId="0" borderId="0" xfId="36" applyFont="1" applyFill="1" applyBorder="1" applyAlignment="1" applyProtection="1">
      <alignment horizontal="center" wrapText="1"/>
    </xf>
    <xf numFmtId="0" fontId="26" fillId="0" borderId="0" xfId="36" applyFont="1" applyBorder="1" applyAlignment="1" applyProtection="1">
      <alignment horizontal="center" wrapText="1"/>
    </xf>
    <xf numFmtId="0" fontId="26" fillId="0" borderId="0" xfId="36" applyFont="1" applyFill="1" applyBorder="1" applyAlignment="1" applyProtection="1">
      <alignment horizontal="center" wrapText="1"/>
    </xf>
    <xf numFmtId="0" fontId="25" fillId="0" borderId="0" xfId="36" applyFont="1" applyBorder="1" applyAlignment="1" applyProtection="1">
      <alignment horizontal="center" wrapText="1"/>
    </xf>
    <xf numFmtId="0" fontId="45" fillId="0" borderId="0" xfId="36" applyFont="1" applyFill="1" applyBorder="1" applyAlignment="1" applyProtection="1">
      <alignment wrapText="1"/>
    </xf>
    <xf numFmtId="170" fontId="33" fillId="0" borderId="0" xfId="31" applyNumberFormat="1" applyFont="1" applyFill="1" applyBorder="1" applyAlignment="1" applyProtection="1">
      <alignment horizontal="center" vertical="center" wrapText="1"/>
    </xf>
    <xf numFmtId="165" fontId="63" fillId="0" borderId="0" xfId="36" applyNumberFormat="1" applyFont="1" applyFill="1" applyBorder="1" applyAlignment="1" applyProtection="1">
      <alignment wrapText="1"/>
    </xf>
    <xf numFmtId="0" fontId="58" fillId="0" borderId="0" xfId="0" applyFont="1" applyAlignment="1" applyProtection="1">
      <alignment vertical="center"/>
    </xf>
    <xf numFmtId="0" fontId="77" fillId="0" borderId="0" xfId="36" applyFont="1" applyAlignment="1" applyProtection="1">
      <alignment vertical="center"/>
    </xf>
    <xf numFmtId="0" fontId="62" fillId="0" borderId="9" xfId="36" applyFont="1" applyFill="1" applyBorder="1" applyAlignment="1" applyProtection="1">
      <alignment horizontal="left" vertical="center" wrapText="1"/>
    </xf>
    <xf numFmtId="0" fontId="24" fillId="0" borderId="0" xfId="36" applyFont="1" applyAlignment="1" applyProtection="1">
      <alignment vertical="center"/>
    </xf>
    <xf numFmtId="0" fontId="7" fillId="0" borderId="0" xfId="36" applyFont="1" applyAlignment="1" applyProtection="1">
      <alignment horizontal="left" vertical="center"/>
    </xf>
    <xf numFmtId="0" fontId="7" fillId="0" borderId="0" xfId="36" applyFont="1" applyBorder="1" applyAlignment="1" applyProtection="1">
      <alignment horizontal="left" vertical="center"/>
    </xf>
    <xf numFmtId="165" fontId="5" fillId="0" borderId="11" xfId="31" applyFont="1" applyBorder="1" applyAlignment="1">
      <alignment horizontal="center"/>
    </xf>
    <xf numFmtId="0" fontId="38" fillId="0" borderId="16" xfId="0" applyFont="1" applyFill="1" applyBorder="1" applyAlignment="1">
      <alignment horizontal="center" vertical="center" wrapText="1"/>
    </xf>
    <xf numFmtId="0" fontId="73" fillId="26" borderId="9" xfId="36" applyFont="1" applyFill="1" applyBorder="1" applyAlignment="1" applyProtection="1">
      <alignment horizontal="center" vertical="center" wrapText="1" readingOrder="1"/>
    </xf>
    <xf numFmtId="2" fontId="46" fillId="0" borderId="0" xfId="31" applyNumberFormat="1" applyFont="1" applyFill="1" applyBorder="1" applyAlignment="1" applyProtection="1">
      <alignment vertical="center" wrapText="1"/>
    </xf>
    <xf numFmtId="0" fontId="7" fillId="0" borderId="27" xfId="36" applyFont="1" applyBorder="1" applyAlignment="1">
      <alignment vertical="center"/>
    </xf>
    <xf numFmtId="0" fontId="66" fillId="0" borderId="28" xfId="0" applyFont="1" applyFill="1" applyBorder="1" applyAlignment="1">
      <alignment horizontal="center" vertical="center" wrapText="1"/>
    </xf>
    <xf numFmtId="0" fontId="7" fillId="0" borderId="27" xfId="36" applyFont="1" applyBorder="1" applyAlignment="1">
      <alignment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70" fillId="26" borderId="11" xfId="36" applyFont="1" applyFill="1" applyBorder="1" applyAlignment="1">
      <alignment horizontal="center" vertical="center" wrapText="1" readingOrder="1"/>
    </xf>
    <xf numFmtId="9" fontId="30" fillId="0" borderId="9" xfId="37" applyNumberFormat="1" applyFont="1" applyFill="1" applyBorder="1" applyAlignment="1">
      <alignment horizontal="center" vertical="center" wrapText="1"/>
    </xf>
    <xf numFmtId="9" fontId="43" fillId="0" borderId="9" xfId="37" applyFont="1" applyFill="1" applyBorder="1" applyAlignment="1">
      <alignment horizontal="center" vertical="center" wrapText="1" readingOrder="1"/>
    </xf>
    <xf numFmtId="9" fontId="70" fillId="26" borderId="9" xfId="37" applyFont="1" applyFill="1" applyBorder="1" applyAlignment="1">
      <alignment horizontal="center" vertical="center" wrapText="1" readingOrder="1"/>
    </xf>
    <xf numFmtId="2" fontId="30" fillId="0" borderId="13" xfId="37" applyNumberFormat="1" applyFont="1" applyFill="1" applyBorder="1" applyAlignment="1">
      <alignment horizontal="center" vertical="center" wrapText="1" readingOrder="1"/>
    </xf>
    <xf numFmtId="0" fontId="78" fillId="0" borderId="30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9" fontId="68" fillId="25" borderId="9" xfId="37" applyNumberFormat="1" applyFont="1" applyFill="1" applyBorder="1" applyAlignment="1" applyProtection="1">
      <alignment horizontal="center" vertical="center"/>
      <protection locked="0"/>
    </xf>
    <xf numFmtId="9" fontId="42" fillId="25" borderId="11" xfId="37" applyNumberFormat="1" applyFont="1" applyFill="1" applyBorder="1" applyAlignment="1" applyProtection="1">
      <alignment horizontal="center" vertical="center" wrapText="1"/>
    </xf>
    <xf numFmtId="0" fontId="40" fillId="0" borderId="0" xfId="36" applyFont="1" applyBorder="1" applyAlignment="1" applyProtection="1">
      <alignment vertical="top"/>
    </xf>
    <xf numFmtId="170" fontId="30" fillId="0" borderId="9" xfId="31" applyNumberFormat="1" applyFont="1" applyBorder="1" applyAlignment="1" applyProtection="1">
      <alignment horizontal="center" vertical="center"/>
    </xf>
    <xf numFmtId="0" fontId="65" fillId="0" borderId="0" xfId="36" applyFont="1" applyAlignment="1" applyProtection="1">
      <alignment horizontal="left" vertical="center"/>
    </xf>
    <xf numFmtId="0" fontId="80" fillId="0" borderId="0" xfId="36" applyFont="1" applyAlignment="1" applyProtection="1">
      <alignment horizontal="center" vertical="center"/>
    </xf>
    <xf numFmtId="9" fontId="80" fillId="0" borderId="0" xfId="36" applyNumberFormat="1" applyFont="1" applyAlignment="1" applyProtection="1">
      <alignment vertical="center"/>
    </xf>
    <xf numFmtId="0" fontId="24" fillId="0" borderId="0" xfId="36" applyFont="1" applyBorder="1" applyAlignment="1" applyProtection="1">
      <alignment horizontal="center" vertical="center"/>
    </xf>
    <xf numFmtId="0" fontId="24" fillId="0" borderId="0" xfId="36" applyFont="1" applyFill="1" applyBorder="1" applyAlignment="1" applyProtection="1">
      <alignment vertical="center"/>
    </xf>
    <xf numFmtId="0" fontId="81" fillId="0" borderId="0" xfId="36" applyFont="1" applyAlignment="1" applyProtection="1">
      <alignment horizontal="left" vertical="center"/>
    </xf>
    <xf numFmtId="0" fontId="44" fillId="0" borderId="0" xfId="36" applyFont="1" applyAlignment="1" applyProtection="1">
      <alignment horizontal="center" vertical="center" wrapText="1"/>
    </xf>
    <xf numFmtId="0" fontId="82" fillId="0" borderId="0" xfId="36" applyFont="1" applyAlignment="1" applyProtection="1">
      <alignment horizontal="center" wrapText="1"/>
    </xf>
    <xf numFmtId="0" fontId="83" fillId="0" borderId="0" xfId="36" applyFont="1" applyFill="1" applyBorder="1" applyAlignment="1" applyProtection="1">
      <alignment horizontal="center" vertical="center" wrapText="1"/>
    </xf>
    <xf numFmtId="10" fontId="44" fillId="0" borderId="0" xfId="37" applyNumberFormat="1" applyFont="1" applyFill="1" applyBorder="1" applyAlignment="1" applyProtection="1">
      <alignment horizontal="center" wrapText="1"/>
    </xf>
    <xf numFmtId="0" fontId="44" fillId="0" borderId="0" xfId="36" applyFont="1" applyFill="1" applyBorder="1" applyAlignment="1" applyProtection="1">
      <alignment horizontal="center" vertical="center" wrapText="1"/>
    </xf>
    <xf numFmtId="170" fontId="7" fillId="0" borderId="0" xfId="31" applyNumberFormat="1" applyFont="1" applyFill="1" applyBorder="1" applyAlignment="1" applyProtection="1">
      <alignment wrapText="1"/>
    </xf>
    <xf numFmtId="0" fontId="69" fillId="26" borderId="34" xfId="36" applyFont="1" applyFill="1" applyBorder="1" applyAlignment="1">
      <alignment horizontal="center" vertical="center" wrapText="1" readingOrder="1"/>
    </xf>
    <xf numFmtId="0" fontId="70" fillId="30" borderId="20" xfId="36" applyFont="1" applyFill="1" applyBorder="1" applyAlignment="1">
      <alignment horizontal="center" vertical="center" wrapText="1" readingOrder="1"/>
    </xf>
    <xf numFmtId="0" fontId="46" fillId="0" borderId="0" xfId="0" applyFont="1" applyAlignment="1">
      <alignment vertical="center"/>
    </xf>
    <xf numFmtId="0" fontId="1" fillId="0" borderId="0" xfId="0" applyFont="1"/>
    <xf numFmtId="0" fontId="38" fillId="0" borderId="0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4" fillId="23" borderId="35" xfId="0" applyFont="1" applyFill="1" applyBorder="1" applyAlignment="1">
      <alignment horizontal="center" vertical="center" wrapText="1"/>
    </xf>
    <xf numFmtId="0" fontId="4" fillId="23" borderId="36" xfId="0" applyFont="1" applyFill="1" applyBorder="1" applyAlignment="1">
      <alignment horizontal="center" vertical="center" wrapText="1"/>
    </xf>
    <xf numFmtId="0" fontId="4" fillId="23" borderId="37" xfId="0" applyFont="1" applyFill="1" applyBorder="1" applyAlignment="1">
      <alignment horizontal="center" vertical="center" wrapText="1"/>
    </xf>
    <xf numFmtId="0" fontId="4" fillId="23" borderId="38" xfId="0" applyFont="1" applyFill="1" applyBorder="1" applyAlignment="1">
      <alignment horizontal="center" vertical="center" wrapText="1"/>
    </xf>
    <xf numFmtId="0" fontId="7" fillId="0" borderId="39" xfId="36" applyFont="1" applyBorder="1" applyAlignment="1">
      <alignment vertical="center"/>
    </xf>
    <xf numFmtId="0" fontId="38" fillId="0" borderId="40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7" fillId="0" borderId="29" xfId="36" applyFont="1" applyBorder="1" applyAlignment="1">
      <alignment vertical="center"/>
    </xf>
    <xf numFmtId="9" fontId="56" fillId="0" borderId="9" xfId="37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87" fillId="0" borderId="9" xfId="31" applyFont="1" applyFill="1" applyBorder="1" applyAlignment="1">
      <alignment vertical="center" wrapText="1" readingOrder="1"/>
    </xf>
    <xf numFmtId="2" fontId="73" fillId="30" borderId="20" xfId="36" applyNumberFormat="1" applyFont="1" applyFill="1" applyBorder="1" applyAlignment="1">
      <alignment horizontal="center" vertical="center" wrapText="1" readingOrder="1"/>
    </xf>
    <xf numFmtId="171" fontId="70" fillId="26" borderId="14" xfId="36" applyNumberFormat="1" applyFont="1" applyFill="1" applyBorder="1" applyAlignment="1">
      <alignment horizontal="center" vertical="center" readingOrder="1"/>
    </xf>
    <xf numFmtId="171" fontId="70" fillId="26" borderId="15" xfId="36" applyNumberFormat="1" applyFont="1" applyFill="1" applyBorder="1" applyAlignment="1">
      <alignment horizontal="center" vertical="center" readingOrder="1"/>
    </xf>
    <xf numFmtId="171" fontId="76" fillId="27" borderId="14" xfId="36" applyNumberFormat="1" applyFont="1" applyFill="1" applyBorder="1" applyAlignment="1" applyProtection="1">
      <alignment horizontal="center" vertical="center" wrapText="1" readingOrder="1"/>
    </xf>
    <xf numFmtId="171" fontId="76" fillId="27" borderId="15" xfId="36" applyNumberFormat="1" applyFont="1" applyFill="1" applyBorder="1" applyAlignment="1" applyProtection="1">
      <alignment horizontal="center" vertical="center" wrapText="1" readingOrder="1"/>
    </xf>
    <xf numFmtId="0" fontId="69" fillId="26" borderId="0" xfId="36" applyFont="1" applyFill="1" applyBorder="1" applyAlignment="1">
      <alignment horizontal="center" vertical="center" wrapText="1" readingOrder="1"/>
    </xf>
    <xf numFmtId="165" fontId="22" fillId="0" borderId="0" xfId="31" applyNumberFormat="1" applyFont="1" applyFill="1" applyBorder="1" applyAlignment="1" applyProtection="1">
      <alignment horizontal="left" vertical="center" wrapText="1"/>
    </xf>
    <xf numFmtId="165" fontId="28" fillId="0" borderId="0" xfId="36" applyNumberFormat="1" applyFont="1" applyFill="1" applyBorder="1" applyAlignment="1" applyProtection="1">
      <alignment horizontal="center" wrapText="1"/>
    </xf>
    <xf numFmtId="170" fontId="22" fillId="0" borderId="0" xfId="36" applyNumberFormat="1" applyFont="1" applyFill="1" applyBorder="1" applyAlignment="1" applyProtection="1">
      <alignment wrapText="1"/>
    </xf>
    <xf numFmtId="170" fontId="60" fillId="0" borderId="18" xfId="31" applyNumberFormat="1" applyFont="1" applyBorder="1" applyAlignment="1" applyProtection="1">
      <alignment horizontal="center" vertical="center" wrapText="1"/>
    </xf>
    <xf numFmtId="170" fontId="60" fillId="0" borderId="19" xfId="31" applyNumberFormat="1" applyFont="1" applyBorder="1" applyAlignment="1" applyProtection="1">
      <alignment horizontal="center" vertical="center" wrapText="1"/>
    </xf>
    <xf numFmtId="0" fontId="22" fillId="0" borderId="20" xfId="36" applyFont="1" applyFill="1" applyBorder="1" applyAlignment="1" applyProtection="1">
      <alignment horizontal="left" vertical="center" wrapText="1"/>
    </xf>
    <xf numFmtId="9" fontId="75" fillId="0" borderId="13" xfId="37" applyFont="1" applyFill="1" applyBorder="1" applyAlignment="1" applyProtection="1">
      <alignment horizontal="center" vertical="center"/>
    </xf>
    <xf numFmtId="170" fontId="79" fillId="0" borderId="14" xfId="31" applyNumberFormat="1" applyFont="1" applyBorder="1" applyAlignment="1" applyProtection="1">
      <alignment horizontal="center" vertical="center"/>
    </xf>
    <xf numFmtId="170" fontId="79" fillId="0" borderId="32" xfId="31" applyNumberFormat="1" applyFont="1" applyBorder="1" applyAlignment="1" applyProtection="1">
      <alignment horizontal="center" vertical="center"/>
    </xf>
    <xf numFmtId="170" fontId="79" fillId="0" borderId="15" xfId="31" applyNumberFormat="1" applyFont="1" applyBorder="1" applyAlignment="1" applyProtection="1">
      <alignment horizontal="center" vertical="center"/>
    </xf>
    <xf numFmtId="9" fontId="75" fillId="0" borderId="13" xfId="37" applyFont="1" applyBorder="1" applyAlignment="1" applyProtection="1">
      <alignment horizontal="center" vertical="center"/>
    </xf>
    <xf numFmtId="170" fontId="29" fillId="29" borderId="16" xfId="31" applyNumberFormat="1" applyFont="1" applyFill="1" applyBorder="1" applyAlignment="1" applyProtection="1">
      <alignment horizontal="center" vertical="center" wrapText="1"/>
      <protection locked="0"/>
    </xf>
    <xf numFmtId="170" fontId="29" fillId="29" borderId="11" xfId="3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36" applyFont="1" applyBorder="1" applyAlignment="1" applyProtection="1">
      <alignment horizontal="left" vertical="center" wrapText="1"/>
    </xf>
    <xf numFmtId="0" fontId="7" fillId="0" borderId="11" xfId="36" applyFont="1" applyBorder="1" applyAlignment="1" applyProtection="1">
      <alignment horizontal="left" vertical="center" wrapText="1"/>
    </xf>
    <xf numFmtId="2" fontId="29" fillId="24" borderId="16" xfId="31" applyNumberFormat="1" applyFont="1" applyFill="1" applyBorder="1" applyAlignment="1" applyProtection="1">
      <alignment horizontal="center" vertical="center" wrapText="1"/>
    </xf>
    <xf numFmtId="2" fontId="29" fillId="24" borderId="11" xfId="31" applyNumberFormat="1" applyFont="1" applyFill="1" applyBorder="1" applyAlignment="1" applyProtection="1">
      <alignment horizontal="center" vertical="center" wrapText="1"/>
    </xf>
    <xf numFmtId="9" fontId="74" fillId="0" borderId="12" xfId="37" applyFont="1" applyBorder="1" applyAlignment="1" applyProtection="1">
      <alignment horizontal="center" vertical="center"/>
    </xf>
    <xf numFmtId="0" fontId="65" fillId="28" borderId="16" xfId="36" applyFont="1" applyFill="1" applyBorder="1" applyAlignment="1" applyProtection="1">
      <alignment horizontal="center" vertical="center"/>
    </xf>
    <xf numFmtId="0" fontId="65" fillId="28" borderId="11" xfId="36" applyFont="1" applyFill="1" applyBorder="1" applyAlignment="1" applyProtection="1">
      <alignment horizontal="center" vertical="center"/>
    </xf>
    <xf numFmtId="0" fontId="22" fillId="25" borderId="14" xfId="36" applyFont="1" applyFill="1" applyBorder="1" applyAlignment="1" applyProtection="1">
      <alignment horizontal="center" vertical="center" wrapText="1"/>
    </xf>
    <xf numFmtId="0" fontId="22" fillId="25" borderId="15" xfId="36" applyFont="1" applyFill="1" applyBorder="1" applyAlignment="1" applyProtection="1">
      <alignment horizontal="center" vertical="center" wrapText="1"/>
    </xf>
    <xf numFmtId="0" fontId="70" fillId="26" borderId="34" xfId="36" applyFont="1" applyFill="1" applyBorder="1" applyAlignment="1">
      <alignment horizontal="center" vertical="center" wrapText="1" readingOrder="1"/>
    </xf>
    <xf numFmtId="0" fontId="70" fillId="26" borderId="43" xfId="36" applyFont="1" applyFill="1" applyBorder="1" applyAlignment="1">
      <alignment horizontal="center" vertical="center" wrapText="1" readingOrder="1"/>
    </xf>
    <xf numFmtId="0" fontId="29" fillId="29" borderId="24" xfId="0" applyFont="1" applyFill="1" applyBorder="1" applyAlignment="1" applyProtection="1">
      <alignment horizontal="center" vertical="center" wrapText="1"/>
      <protection locked="0"/>
    </xf>
    <xf numFmtId="0" fontId="29" fillId="29" borderId="25" xfId="0" applyFont="1" applyFill="1" applyBorder="1" applyAlignment="1" applyProtection="1">
      <alignment horizontal="center" vertical="center" wrapText="1"/>
      <protection locked="0"/>
    </xf>
    <xf numFmtId="0" fontId="29" fillId="29" borderId="26" xfId="0" applyFont="1" applyFill="1" applyBorder="1" applyAlignment="1" applyProtection="1">
      <alignment horizontal="center" vertical="center" wrapText="1"/>
      <protection locked="0"/>
    </xf>
    <xf numFmtId="0" fontId="61" fillId="25" borderId="21" xfId="0" applyFont="1" applyFill="1" applyBorder="1" applyAlignment="1" applyProtection="1">
      <alignment horizontal="center" vertical="center"/>
    </xf>
    <xf numFmtId="0" fontId="61" fillId="25" borderId="22" xfId="0" applyFont="1" applyFill="1" applyBorder="1" applyAlignment="1" applyProtection="1">
      <alignment horizontal="center" vertical="center"/>
    </xf>
    <xf numFmtId="0" fontId="61" fillId="25" borderId="23" xfId="0" applyFont="1" applyFill="1" applyBorder="1" applyAlignment="1" applyProtection="1">
      <alignment horizontal="center" vertical="center"/>
    </xf>
    <xf numFmtId="0" fontId="57" fillId="0" borderId="0" xfId="36" applyFont="1" applyAlignment="1" applyProtection="1">
      <alignment horizontal="center" vertical="center" wrapText="1"/>
    </xf>
    <xf numFmtId="165" fontId="86" fillId="0" borderId="0" xfId="31" applyFont="1" applyAlignment="1" applyProtection="1">
      <alignment horizontal="center" vertical="center" wrapText="1"/>
    </xf>
    <xf numFmtId="0" fontId="72" fillId="26" borderId="0" xfId="36" applyFont="1" applyFill="1" applyAlignment="1" applyProtection="1">
      <alignment horizontal="center" vertical="center"/>
    </xf>
    <xf numFmtId="0" fontId="72" fillId="26" borderId="12" xfId="36" applyFont="1" applyFill="1" applyBorder="1" applyAlignment="1" applyProtection="1">
      <alignment horizontal="center" vertical="center"/>
    </xf>
    <xf numFmtId="0" fontId="70" fillId="26" borderId="14" xfId="36" applyFont="1" applyFill="1" applyBorder="1" applyAlignment="1">
      <alignment horizontal="center" vertical="center" wrapText="1" readingOrder="1"/>
    </xf>
    <xf numFmtId="0" fontId="70" fillId="26" borderId="15" xfId="36" applyFont="1" applyFill="1" applyBorder="1" applyAlignment="1">
      <alignment horizontal="center" vertical="center" wrapText="1" readingOrder="1"/>
    </xf>
    <xf numFmtId="0" fontId="59" fillId="25" borderId="0" xfId="36" applyFont="1" applyFill="1" applyAlignment="1" applyProtection="1">
      <alignment horizontal="center" vertical="center"/>
    </xf>
    <xf numFmtId="0" fontId="59" fillId="25" borderId="12" xfId="36" applyFont="1" applyFill="1" applyBorder="1" applyAlignment="1" applyProtection="1">
      <alignment horizontal="center" vertical="center"/>
    </xf>
    <xf numFmtId="0" fontId="30" fillId="0" borderId="0" xfId="36" applyFont="1" applyAlignment="1">
      <alignment horizontal="center" vertical="center" wrapText="1" readingOrder="1"/>
    </xf>
    <xf numFmtId="0" fontId="30" fillId="0" borderId="10" xfId="36" applyFont="1" applyBorder="1" applyAlignment="1">
      <alignment horizontal="center" vertical="center" wrapText="1" readingOrder="1"/>
    </xf>
    <xf numFmtId="0" fontId="34" fillId="26" borderId="21" xfId="0" applyFont="1" applyFill="1" applyBorder="1" applyAlignment="1">
      <alignment horizontal="center" vertical="center"/>
    </xf>
    <xf numFmtId="0" fontId="34" fillId="26" borderId="22" xfId="0" applyFont="1" applyFill="1" applyBorder="1" applyAlignment="1">
      <alignment horizontal="center" vertical="center"/>
    </xf>
    <xf numFmtId="0" fontId="34" fillId="26" borderId="23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</cellXfs>
  <cellStyles count="49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Euro" xfId="29" xr:uid="{00000000-0005-0000-0000-00001C000000}"/>
    <cellStyle name="Insatisfaisant" xfId="30" builtinId="27" customBuiltin="1"/>
    <cellStyle name="Milliers" xfId="31" builtinId="3"/>
    <cellStyle name="Milliers 2" xfId="32" xr:uid="{00000000-0005-0000-0000-00001F000000}"/>
    <cellStyle name="Neutre" xfId="33" builtinId="28" customBuiltin="1"/>
    <cellStyle name="Normal" xfId="0" builtinId="0"/>
    <cellStyle name="Normal 2" xfId="34" xr:uid="{00000000-0005-0000-0000-000022000000}"/>
    <cellStyle name="Normal_ELEMENTS DE BASE SIGMA" xfId="35" xr:uid="{00000000-0005-0000-0000-000023000000}"/>
    <cellStyle name="Normal_RECAP CALCULS CL" xfId="36" xr:uid="{00000000-0005-0000-0000-000024000000}"/>
    <cellStyle name="Pourcentage" xfId="37" builtinId="5"/>
    <cellStyle name="Pourcentage 2" xfId="38" xr:uid="{00000000-0005-0000-0000-000026000000}"/>
    <cellStyle name="Satisfaisant" xfId="39" builtinId="26" customBuiltin="1"/>
    <cellStyle name="Sortie" xfId="40" builtinId="21" customBuiltin="1"/>
    <cellStyle name="Texte explicatif" xfId="41" builtinId="53" customBuiltin="1"/>
    <cellStyle name="Titre" xfId="42" builtinId="15" customBuiltin="1"/>
    <cellStyle name="Titre 1" xfId="43" builtinId="16" customBuiltin="1"/>
    <cellStyle name="Titre 2" xfId="44" builtinId="17" customBuiltin="1"/>
    <cellStyle name="Titre 3" xfId="45" builtinId="18" customBuiltin="1"/>
    <cellStyle name="Titre 4" xfId="46" builtinId="19" customBuiltin="1"/>
    <cellStyle name="Total" xfId="47" builtinId="25" customBuiltin="1"/>
    <cellStyle name="Vérification" xfId="48" builtinId="23" customBuiltin="1"/>
  </cellStyles>
  <dxfs count="118">
    <dxf>
      <font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ill>
        <patternFill>
          <bgColor rgb="FFF7CF2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7CF24"/>
        </patternFill>
      </fill>
    </dxf>
    <dxf>
      <fill>
        <patternFill>
          <bgColor rgb="FF4555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F6B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66675</xdr:rowOff>
    </xdr:from>
    <xdr:to>
      <xdr:col>1</xdr:col>
      <xdr:colOff>781050</xdr:colOff>
      <xdr:row>2</xdr:row>
      <xdr:rowOff>13335</xdr:rowOff>
    </xdr:to>
    <xdr:pic>
      <xdr:nvPicPr>
        <xdr:cNvPr id="12044" name="Picture 12" descr="Sans titre-3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6858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485776</xdr:colOff>
      <xdr:row>0</xdr:row>
      <xdr:rowOff>79600</xdr:rowOff>
    </xdr:from>
    <xdr:to>
      <xdr:col>14</xdr:col>
      <xdr:colOff>1</xdr:colOff>
      <xdr:row>2</xdr:row>
      <xdr:rowOff>48303</xdr:rowOff>
    </xdr:to>
    <xdr:pic>
      <xdr:nvPicPr>
        <xdr:cNvPr id="12045" name="Picture 2" descr="M6_Rouge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6" y="79600"/>
          <a:ext cx="666750" cy="54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466726</xdr:colOff>
      <xdr:row>1</xdr:row>
      <xdr:rowOff>0</xdr:rowOff>
    </xdr:from>
    <xdr:to>
      <xdr:col>15</xdr:col>
      <xdr:colOff>75935</xdr:colOff>
      <xdr:row>2</xdr:row>
      <xdr:rowOff>50292</xdr:rowOff>
    </xdr:to>
    <xdr:pic>
      <xdr:nvPicPr>
        <xdr:cNvPr id="5" name="Image 4" descr="Résultat de recherche d'images pour &quot;pUISSANCE TNT GULLI&quot;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6" y="85725"/>
          <a:ext cx="933184" cy="536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190500</xdr:colOff>
      <xdr:row>3</xdr:row>
      <xdr:rowOff>0</xdr:rowOff>
    </xdr:from>
    <xdr:to>
      <xdr:col>15</xdr:col>
      <xdr:colOff>19050</xdr:colOff>
      <xdr:row>5</xdr:row>
      <xdr:rowOff>0</xdr:rowOff>
    </xdr:to>
    <xdr:sp macro="[0]!RESET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991850" y="666750"/>
          <a:ext cx="1800225" cy="647700"/>
        </a:xfrm>
        <a:prstGeom prst="rect">
          <a:avLst/>
        </a:prstGeom>
        <a:solidFill>
          <a:schemeClr val="tx2"/>
        </a:solidFill>
        <a:ln w="127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i="1">
              <a:solidFill>
                <a:schemeClr val="bg1"/>
              </a:solidFill>
            </a:rPr>
            <a:t>Réinitialiser </a:t>
          </a:r>
        </a:p>
        <a:p>
          <a:pPr algn="ctr"/>
          <a:r>
            <a:rPr lang="fr-FR" sz="1000" b="1" i="1">
              <a:solidFill>
                <a:schemeClr val="bg1"/>
              </a:solidFill>
            </a:rPr>
            <a:t>sélections saisonnalité</a:t>
          </a:r>
          <a:r>
            <a:rPr lang="fr-FR" sz="1000" b="1" i="1" baseline="0">
              <a:solidFill>
                <a:schemeClr val="bg1"/>
              </a:solidFill>
            </a:rPr>
            <a:t> et 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D101"/>
  <sheetViews>
    <sheetView showGridLines="0" tabSelected="1" zoomScaleNormal="100" workbookViewId="0">
      <selection activeCell="D4" sqref="D4:G4"/>
    </sheetView>
  </sheetViews>
  <sheetFormatPr baseColWidth="10" defaultColWidth="11.5" defaultRowHeight="15"/>
  <cols>
    <col min="1" max="1" width="0.6640625" style="56" customWidth="1"/>
    <col min="2" max="2" width="36.33203125" style="56" customWidth="1"/>
    <col min="3" max="3" width="8.6640625" style="57" customWidth="1"/>
    <col min="4" max="9" width="12.83203125" style="57" customWidth="1"/>
    <col min="10" max="10" width="13.5" style="57" customWidth="1"/>
    <col min="11" max="11" width="12.83203125" style="57" customWidth="1"/>
    <col min="12" max="12" width="12.83203125" style="58" customWidth="1"/>
    <col min="13" max="13" width="11" style="57" customWidth="1"/>
    <col min="14" max="14" width="5.6640625" style="56" customWidth="1"/>
    <col min="15" max="15" width="12.83203125" style="60" customWidth="1"/>
    <col min="16" max="16" width="7.5" style="57" customWidth="1"/>
    <col min="17" max="19" width="7.5" style="56" customWidth="1"/>
    <col min="20" max="20" width="12.5" style="56" bestFit="1" customWidth="1"/>
    <col min="21" max="21" width="11.5" style="56" bestFit="1" customWidth="1"/>
    <col min="22" max="27" width="11.5" style="56"/>
    <col min="28" max="28" width="11.5" style="56" bestFit="1" customWidth="1"/>
    <col min="29" max="16384" width="11.5" style="56"/>
  </cols>
  <sheetData>
    <row r="1" spans="1:29" ht="6.75" customHeight="1" thickBot="1"/>
    <row r="2" spans="1:29" ht="38.25" customHeight="1" thickBot="1">
      <c r="B2" s="222" t="s">
        <v>87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29" ht="7.5" customHeight="1">
      <c r="B3" s="62"/>
      <c r="M3" s="59"/>
      <c r="N3" s="61"/>
    </row>
    <row r="4" spans="1:29" ht="42.75" customHeight="1">
      <c r="B4" s="63" t="s">
        <v>2</v>
      </c>
      <c r="D4" s="219" t="s">
        <v>7</v>
      </c>
      <c r="E4" s="220"/>
      <c r="F4" s="220"/>
      <c r="G4" s="221"/>
      <c r="I4" s="226" t="str">
        <f>IF(VLOOKUP(D4,INDICES!B:E,4,FALSE)="","",(VLOOKUP(D4,INDICES!B:E,4,FALSE)))</f>
        <v/>
      </c>
      <c r="J4" s="226"/>
      <c r="K4" s="226"/>
      <c r="L4" s="226"/>
    </row>
    <row r="5" spans="1:29" ht="8.25" customHeight="1">
      <c r="E5" s="65"/>
      <c r="G5" s="65"/>
      <c r="I5" s="65"/>
      <c r="K5" s="64"/>
      <c r="L5" s="64"/>
    </row>
    <row r="6" spans="1:29" s="73" customFormat="1" ht="13.5" customHeight="1">
      <c r="A6" s="66"/>
      <c r="B6" s="67" t="s">
        <v>45</v>
      </c>
      <c r="C6" s="68"/>
      <c r="D6" s="66"/>
      <c r="E6" s="64"/>
      <c r="F6" s="69"/>
      <c r="G6" s="70"/>
      <c r="H6" s="64"/>
      <c r="I6" s="71"/>
      <c r="J6" s="70"/>
      <c r="K6" s="64"/>
      <c r="L6" s="64"/>
      <c r="M6" s="72"/>
      <c r="O6" s="71"/>
      <c r="P6" s="72"/>
    </row>
    <row r="7" spans="1:29" s="75" customFormat="1" ht="16">
      <c r="A7" s="56"/>
      <c r="B7" s="74" t="s">
        <v>74</v>
      </c>
      <c r="C7" s="57"/>
      <c r="D7" s="57"/>
      <c r="E7" s="57"/>
      <c r="G7" s="57"/>
      <c r="I7" s="57"/>
      <c r="K7" s="57"/>
      <c r="L7" s="58"/>
      <c r="M7" s="76"/>
      <c r="N7" s="61"/>
      <c r="O7" s="76"/>
    </row>
    <row r="8" spans="1:29" ht="4.5" customHeight="1">
      <c r="D8" s="77"/>
      <c r="E8" s="78"/>
      <c r="F8" s="79"/>
      <c r="G8" s="80"/>
      <c r="H8" s="79"/>
      <c r="I8" s="80"/>
      <c r="J8" s="59"/>
      <c r="M8" s="81"/>
      <c r="N8" s="82"/>
      <c r="O8" s="83"/>
    </row>
    <row r="9" spans="1:29" ht="17.25" customHeight="1">
      <c r="A9" s="75"/>
      <c r="B9" s="227" t="s">
        <v>0</v>
      </c>
      <c r="D9" s="190">
        <v>44197</v>
      </c>
      <c r="E9" s="190">
        <v>44235</v>
      </c>
      <c r="F9" s="190">
        <v>44256</v>
      </c>
      <c r="G9" s="190">
        <v>44298</v>
      </c>
      <c r="H9" s="190">
        <v>44333</v>
      </c>
      <c r="I9" s="190">
        <v>44389</v>
      </c>
      <c r="J9" s="190">
        <v>44410</v>
      </c>
      <c r="K9" s="190">
        <v>44431</v>
      </c>
      <c r="L9" s="190">
        <v>44550</v>
      </c>
      <c r="M9" s="217" t="s">
        <v>13</v>
      </c>
      <c r="N9" s="83"/>
      <c r="O9"/>
      <c r="P9" s="56"/>
      <c r="Z9" s="57"/>
    </row>
    <row r="10" spans="1:29" ht="16.5" customHeight="1">
      <c r="A10" s="75"/>
      <c r="B10" s="228"/>
      <c r="D10" s="191">
        <v>44234</v>
      </c>
      <c r="E10" s="191">
        <v>44255</v>
      </c>
      <c r="F10" s="191">
        <v>44297</v>
      </c>
      <c r="G10" s="191">
        <v>44332</v>
      </c>
      <c r="H10" s="191">
        <v>44388</v>
      </c>
      <c r="I10" s="191">
        <v>44409</v>
      </c>
      <c r="J10" s="191">
        <v>44430</v>
      </c>
      <c r="K10" s="191">
        <v>44549</v>
      </c>
      <c r="L10" s="191">
        <v>44561</v>
      </c>
      <c r="M10" s="218"/>
      <c r="N10" s="83"/>
      <c r="O10"/>
      <c r="P10" s="56"/>
      <c r="Z10" s="57"/>
    </row>
    <row r="11" spans="1:29" ht="16">
      <c r="B11" s="84" t="s">
        <v>83</v>
      </c>
      <c r="D11" s="141">
        <v>92</v>
      </c>
      <c r="E11" s="141">
        <v>88</v>
      </c>
      <c r="F11" s="141">
        <v>107</v>
      </c>
      <c r="G11" s="141">
        <v>102</v>
      </c>
      <c r="H11" s="141">
        <v>120</v>
      </c>
      <c r="I11" s="141">
        <v>90</v>
      </c>
      <c r="J11" s="141">
        <v>75</v>
      </c>
      <c r="K11" s="141">
        <v>125</v>
      </c>
      <c r="L11" s="141">
        <v>90</v>
      </c>
      <c r="M11" s="218"/>
      <c r="N11" s="86"/>
      <c r="O11" s="57"/>
      <c r="P11" s="56"/>
      <c r="U11" s="87"/>
      <c r="Z11" s="57"/>
      <c r="AC11" s="88"/>
    </row>
    <row r="12" spans="1:29" ht="8.25" customHeight="1">
      <c r="B12" s="89"/>
      <c r="E12" s="90"/>
      <c r="F12" s="91"/>
      <c r="G12" s="92"/>
      <c r="H12" s="93"/>
      <c r="I12" s="94"/>
      <c r="J12" s="95"/>
      <c r="K12" s="96"/>
      <c r="L12" s="97"/>
      <c r="M12" s="85"/>
      <c r="N12" s="86"/>
      <c r="O12" s="57"/>
      <c r="P12" s="56"/>
      <c r="U12" s="87"/>
      <c r="Z12" s="57"/>
      <c r="AC12" s="88"/>
    </row>
    <row r="13" spans="1:29" ht="18" customHeight="1">
      <c r="D13" s="154"/>
      <c r="E13" s="154"/>
      <c r="F13" s="154"/>
      <c r="G13" s="154"/>
      <c r="H13" s="154"/>
      <c r="I13" s="154"/>
      <c r="J13" s="154"/>
      <c r="K13" s="154"/>
      <c r="L13" s="154"/>
      <c r="M13" s="98">
        <f>SUM(D13:L13)</f>
        <v>0</v>
      </c>
      <c r="N13" s="86"/>
      <c r="O13" s="57"/>
      <c r="P13" s="56"/>
      <c r="U13" s="87"/>
      <c r="Z13" s="57"/>
      <c r="AC13" s="88"/>
    </row>
    <row r="14" spans="1:29" ht="11.25" customHeight="1">
      <c r="A14" s="225"/>
      <c r="B14" s="225"/>
      <c r="C14" s="225"/>
      <c r="E14" s="100"/>
      <c r="H14" s="100"/>
      <c r="I14" s="101"/>
      <c r="J14" s="59"/>
      <c r="K14" s="59"/>
      <c r="L14" s="59"/>
      <c r="N14" s="60"/>
      <c r="P14" s="60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</row>
    <row r="15" spans="1:29" ht="16">
      <c r="A15" s="99"/>
      <c r="B15" s="74" t="s">
        <v>46</v>
      </c>
      <c r="C15" s="99"/>
      <c r="E15" s="100"/>
      <c r="H15" s="100"/>
      <c r="I15" s="101"/>
      <c r="J15" s="59"/>
      <c r="K15" s="59"/>
      <c r="L15" s="59"/>
      <c r="N15" s="60"/>
      <c r="P15" s="60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</row>
    <row r="16" spans="1:29" s="136" customFormat="1" ht="15" customHeight="1">
      <c r="B16" s="163" t="s">
        <v>75</v>
      </c>
      <c r="C16" s="159"/>
      <c r="D16" s="58"/>
      <c r="E16" s="160"/>
      <c r="F16" s="58"/>
      <c r="G16" s="58"/>
      <c r="H16" s="160"/>
      <c r="I16" s="101"/>
      <c r="J16" s="161"/>
      <c r="K16" s="161"/>
      <c r="L16" s="161"/>
      <c r="M16" s="58"/>
      <c r="N16" s="101"/>
      <c r="O16" s="101"/>
      <c r="P16" s="101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30" ht="9" customHeight="1">
      <c r="B17" s="158"/>
      <c r="C17" s="80"/>
      <c r="E17" s="100"/>
      <c r="H17" s="100"/>
      <c r="I17" s="101"/>
      <c r="J17" s="59"/>
      <c r="K17" s="59"/>
      <c r="L17" s="59"/>
      <c r="N17" s="60"/>
      <c r="P17" s="60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</row>
    <row r="18" spans="1:30" ht="16.5" customHeight="1">
      <c r="B18" s="231" t="s">
        <v>1</v>
      </c>
      <c r="C18" s="56"/>
      <c r="D18" s="190">
        <f>D9</f>
        <v>44197</v>
      </c>
      <c r="E18" s="190">
        <f t="shared" ref="E18:L19" si="0">E9</f>
        <v>44235</v>
      </c>
      <c r="F18" s="190">
        <f t="shared" si="0"/>
        <v>44256</v>
      </c>
      <c r="G18" s="190">
        <f t="shared" si="0"/>
        <v>44298</v>
      </c>
      <c r="H18" s="190">
        <f t="shared" si="0"/>
        <v>44333</v>
      </c>
      <c r="I18" s="190">
        <f t="shared" si="0"/>
        <v>44389</v>
      </c>
      <c r="J18" s="190">
        <f t="shared" si="0"/>
        <v>44410</v>
      </c>
      <c r="K18" s="190">
        <f t="shared" si="0"/>
        <v>44431</v>
      </c>
      <c r="L18" s="190">
        <f t="shared" si="0"/>
        <v>44550</v>
      </c>
      <c r="M18" s="229" t="s">
        <v>13</v>
      </c>
      <c r="N18" s="57"/>
      <c r="O18" s="215" t="s">
        <v>84</v>
      </c>
      <c r="P18" s="103"/>
      <c r="Q18" s="103"/>
      <c r="R18" s="103"/>
      <c r="S18" s="103"/>
      <c r="T18" s="103"/>
      <c r="U18" s="102"/>
      <c r="V18" s="103"/>
      <c r="W18" s="103"/>
      <c r="X18" s="103"/>
      <c r="Y18" s="103"/>
      <c r="Z18" s="103"/>
      <c r="AA18" s="103"/>
      <c r="AB18" s="103"/>
      <c r="AC18" s="103"/>
      <c r="AD18" s="102"/>
    </row>
    <row r="19" spans="1:30" ht="15.75" customHeight="1">
      <c r="B19" s="232"/>
      <c r="C19" s="56"/>
      <c r="D19" s="191">
        <f>D10</f>
        <v>44234</v>
      </c>
      <c r="E19" s="191">
        <f t="shared" si="0"/>
        <v>44255</v>
      </c>
      <c r="F19" s="191">
        <f t="shared" si="0"/>
        <v>44297</v>
      </c>
      <c r="G19" s="191">
        <f t="shared" si="0"/>
        <v>44332</v>
      </c>
      <c r="H19" s="191">
        <f t="shared" si="0"/>
        <v>44388</v>
      </c>
      <c r="I19" s="191">
        <f t="shared" si="0"/>
        <v>44409</v>
      </c>
      <c r="J19" s="191">
        <f t="shared" si="0"/>
        <v>44430</v>
      </c>
      <c r="K19" s="191">
        <f t="shared" si="0"/>
        <v>44549</v>
      </c>
      <c r="L19" s="191">
        <f t="shared" si="0"/>
        <v>44561</v>
      </c>
      <c r="M19" s="230"/>
      <c r="N19" s="57"/>
      <c r="O19" s="216"/>
      <c r="P19" s="103"/>
      <c r="Q19" s="103"/>
      <c r="R19" s="103"/>
      <c r="S19" s="103"/>
      <c r="T19" s="103"/>
      <c r="U19" s="102"/>
      <c r="V19" s="103"/>
      <c r="W19" s="103"/>
      <c r="X19" s="103"/>
      <c r="Y19" s="103"/>
      <c r="Z19" s="103"/>
      <c r="AA19" s="103"/>
      <c r="AB19" s="103"/>
      <c r="AC19" s="103"/>
      <c r="AD19" s="102"/>
    </row>
    <row r="20" spans="1:30" ht="18" customHeight="1">
      <c r="B20" s="104" t="s">
        <v>15</v>
      </c>
      <c r="C20" s="56"/>
      <c r="D20" s="154"/>
      <c r="E20" s="154"/>
      <c r="F20" s="154"/>
      <c r="G20" s="154"/>
      <c r="H20" s="154"/>
      <c r="I20" s="154"/>
      <c r="J20" s="154"/>
      <c r="K20" s="154"/>
      <c r="L20" s="154"/>
      <c r="M20" s="155">
        <f>SUMPRODUCT($D$13:$L$13,D20:L20)</f>
        <v>0</v>
      </c>
      <c r="N20" s="57"/>
      <c r="O20" s="105">
        <f>IF(D4=0,"-",HLOOKUP(VLOOKUP($D$4,lots,2,FALSE),sets,2))</f>
        <v>90</v>
      </c>
      <c r="P20" s="106"/>
      <c r="Q20" s="106"/>
      <c r="R20" s="106"/>
      <c r="S20" s="106"/>
      <c r="T20" s="107"/>
      <c r="U20" s="108"/>
      <c r="V20" s="109"/>
      <c r="W20" s="109"/>
      <c r="X20" s="109"/>
      <c r="Y20" s="109"/>
      <c r="Z20" s="109"/>
      <c r="AA20" s="109"/>
      <c r="AB20" s="109"/>
      <c r="AC20" s="107"/>
      <c r="AD20" s="102"/>
    </row>
    <row r="21" spans="1:30" ht="18" customHeight="1">
      <c r="B21" s="104" t="s">
        <v>16</v>
      </c>
      <c r="C21" s="56"/>
      <c r="D21" s="154"/>
      <c r="E21" s="154"/>
      <c r="F21" s="154"/>
      <c r="G21" s="154"/>
      <c r="H21" s="154"/>
      <c r="I21" s="154"/>
      <c r="J21" s="154"/>
      <c r="K21" s="154"/>
      <c r="L21" s="154"/>
      <c r="M21" s="155">
        <f t="shared" ref="M21:M23" si="1">SUMPRODUCT($D$13:$L$13,D21:L21)</f>
        <v>0</v>
      </c>
      <c r="N21" s="57"/>
      <c r="O21" s="105">
        <f>IF(D4=0,"-",HLOOKUP(VLOOKUP($D$4,lots,2,FALSE),sets,3))</f>
        <v>100</v>
      </c>
      <c r="P21" s="106"/>
      <c r="Q21" s="106"/>
      <c r="R21" s="106"/>
      <c r="S21" s="106"/>
      <c r="T21" s="107"/>
      <c r="U21" s="108"/>
      <c r="V21" s="109"/>
      <c r="W21" s="109"/>
      <c r="X21" s="109"/>
      <c r="Y21" s="109"/>
      <c r="Z21" s="109"/>
      <c r="AA21" s="109"/>
      <c r="AB21" s="109"/>
      <c r="AC21" s="107"/>
      <c r="AD21" s="102"/>
    </row>
    <row r="22" spans="1:30" ht="18" customHeight="1">
      <c r="B22" s="104" t="s">
        <v>17</v>
      </c>
      <c r="C22" s="56"/>
      <c r="D22" s="154"/>
      <c r="E22" s="154"/>
      <c r="F22" s="154"/>
      <c r="G22" s="154"/>
      <c r="H22" s="154"/>
      <c r="I22" s="154"/>
      <c r="J22" s="154"/>
      <c r="K22" s="154"/>
      <c r="L22" s="154"/>
      <c r="M22" s="155">
        <f t="shared" si="1"/>
        <v>0</v>
      </c>
      <c r="N22" s="57"/>
      <c r="O22" s="105">
        <f>IF(D4=0,"-",HLOOKUP(VLOOKUP($D$4,lots,2,FALSE),sets,4))</f>
        <v>140</v>
      </c>
      <c r="P22" s="106"/>
      <c r="Q22" s="106"/>
      <c r="R22" s="106"/>
      <c r="S22" s="106"/>
      <c r="T22" s="107"/>
      <c r="U22" s="108"/>
      <c r="V22" s="109"/>
      <c r="W22" s="109"/>
      <c r="X22" s="109"/>
      <c r="Y22" s="109"/>
      <c r="Z22" s="109"/>
      <c r="AA22" s="109"/>
      <c r="AB22" s="109"/>
      <c r="AC22" s="107"/>
      <c r="AD22" s="102"/>
    </row>
    <row r="23" spans="1:30" ht="18" customHeight="1">
      <c r="B23" s="104" t="s">
        <v>18</v>
      </c>
      <c r="C23" s="56"/>
      <c r="D23" s="154"/>
      <c r="E23" s="154"/>
      <c r="F23" s="154"/>
      <c r="G23" s="154"/>
      <c r="H23" s="154"/>
      <c r="I23" s="154"/>
      <c r="J23" s="154"/>
      <c r="K23" s="154"/>
      <c r="L23" s="154"/>
      <c r="M23" s="155">
        <f t="shared" si="1"/>
        <v>0</v>
      </c>
      <c r="N23" s="57"/>
      <c r="O23" s="105">
        <f>IF(D4=0,"-",HLOOKUP(VLOOKUP($D$4,lots,2,FALSE),sets,5))</f>
        <v>80</v>
      </c>
      <c r="P23" s="106"/>
      <c r="Q23" s="106"/>
      <c r="R23" s="106"/>
      <c r="S23" s="106"/>
      <c r="T23" s="107"/>
      <c r="U23" s="108"/>
      <c r="V23" s="109"/>
      <c r="W23" s="109"/>
      <c r="X23" s="109"/>
      <c r="Y23" s="109"/>
      <c r="Z23" s="109"/>
      <c r="AA23" s="109"/>
      <c r="AB23" s="109"/>
      <c r="AC23" s="107"/>
      <c r="AD23" s="102"/>
    </row>
    <row r="24" spans="1:30" s="73" customFormat="1" ht="18" customHeight="1">
      <c r="A24" s="56"/>
      <c r="B24" s="104" t="s">
        <v>70</v>
      </c>
      <c r="C24" s="57"/>
      <c r="D24" s="110">
        <f>SUM(D20:D23)</f>
        <v>0</v>
      </c>
      <c r="E24" s="110">
        <f>SUM(E20:E23)</f>
        <v>0</v>
      </c>
      <c r="F24" s="110">
        <f t="shared" ref="F24:L24" si="2">SUM(F20:F23)</f>
        <v>0</v>
      </c>
      <c r="G24" s="110">
        <f t="shared" si="2"/>
        <v>0</v>
      </c>
      <c r="H24" s="110">
        <f>SUM(H20:H23)</f>
        <v>0</v>
      </c>
      <c r="I24" s="110">
        <f>SUM(I20:I23)</f>
        <v>0</v>
      </c>
      <c r="J24" s="110">
        <f t="shared" si="2"/>
        <v>0</v>
      </c>
      <c r="K24" s="110">
        <f t="shared" si="2"/>
        <v>0</v>
      </c>
      <c r="L24" s="110">
        <f t="shared" si="2"/>
        <v>0</v>
      </c>
      <c r="M24" s="111">
        <f>SUM(M20:M23)</f>
        <v>0</v>
      </c>
      <c r="O24" s="106"/>
      <c r="P24" s="106"/>
      <c r="Q24" s="106"/>
      <c r="R24" s="106"/>
      <c r="S24" s="106"/>
      <c r="T24" s="106"/>
      <c r="U24" s="108"/>
      <c r="V24" s="112"/>
      <c r="W24" s="112"/>
      <c r="X24" s="112"/>
      <c r="Y24" s="112"/>
      <c r="Z24" s="112"/>
      <c r="AA24" s="112"/>
      <c r="AB24" s="112"/>
      <c r="AC24" s="106"/>
      <c r="AD24" s="70"/>
    </row>
    <row r="25" spans="1:30" s="164" customFormat="1" ht="12">
      <c r="B25" s="165"/>
      <c r="D25" s="166" t="str">
        <f t="shared" ref="D25:G25" si="3">IF(OR(D20&gt;75%,D21&gt;75%,D22&gt;75%, D23&gt;75%)," max 75%","")</f>
        <v/>
      </c>
      <c r="E25" s="166" t="str">
        <f t="shared" si="3"/>
        <v/>
      </c>
      <c r="F25" s="166" t="str">
        <f t="shared" si="3"/>
        <v/>
      </c>
      <c r="G25" s="166" t="str">
        <f t="shared" si="3"/>
        <v/>
      </c>
      <c r="H25" s="166" t="str">
        <f>IF(OR(H20&gt;75%,H21&gt;75%,H22&gt;75%, H23&gt;75%)," max 75%","")</f>
        <v/>
      </c>
      <c r="I25" s="166" t="str">
        <f t="shared" ref="I25:L25" si="4">IF(OR(I20&gt;75%,I21&gt;75%,I22&gt;75%, I23&gt;75%)," max 75%","")</f>
        <v/>
      </c>
      <c r="J25" s="166" t="str">
        <f t="shared" si="4"/>
        <v/>
      </c>
      <c r="K25" s="166" t="str">
        <f t="shared" si="4"/>
        <v/>
      </c>
      <c r="L25" s="166" t="str">
        <f t="shared" si="4"/>
        <v/>
      </c>
      <c r="M25" s="167"/>
      <c r="N25" s="167"/>
      <c r="O25" s="167"/>
      <c r="P25" s="167"/>
      <c r="Q25" s="167"/>
      <c r="R25" s="167"/>
      <c r="S25" s="167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</row>
    <row r="26" spans="1:30" s="73" customFormat="1" ht="24" customHeight="1">
      <c r="A26" s="56"/>
      <c r="B26" s="115"/>
      <c r="C26" s="57"/>
      <c r="D26" s="57"/>
      <c r="E26" s="212" t="s">
        <v>41</v>
      </c>
      <c r="F26" s="212"/>
      <c r="G26" s="116"/>
      <c r="H26" s="212" t="s">
        <v>42</v>
      </c>
      <c r="I26" s="212"/>
      <c r="J26" s="116"/>
      <c r="K26" s="212" t="s">
        <v>43</v>
      </c>
      <c r="L26" s="212"/>
      <c r="M26" s="114"/>
      <c r="N26" s="114"/>
      <c r="O26" s="114"/>
      <c r="P26" s="114"/>
      <c r="Q26" s="114"/>
      <c r="R26" s="114"/>
      <c r="S26" s="114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30" s="73" customFormat="1" ht="13.5" customHeight="1">
      <c r="A27" s="56"/>
      <c r="B27" s="115"/>
      <c r="C27" s="57"/>
      <c r="D27" s="57"/>
      <c r="E27" s="213">
        <v>100</v>
      </c>
      <c r="F27" s="214"/>
      <c r="G27" s="116"/>
      <c r="H27" s="213">
        <v>105</v>
      </c>
      <c r="I27" s="214"/>
      <c r="J27" s="116"/>
      <c r="K27" s="213">
        <v>108</v>
      </c>
      <c r="L27" s="214"/>
      <c r="M27" s="114"/>
      <c r="N27" s="114"/>
      <c r="O27" s="114"/>
      <c r="P27" s="114"/>
      <c r="Q27" s="114"/>
      <c r="R27" s="114"/>
      <c r="S27" s="114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30" s="73" customFormat="1" ht="9" customHeight="1">
      <c r="A28" s="56"/>
      <c r="B28" s="115"/>
      <c r="C28" s="57"/>
      <c r="D28" s="57"/>
      <c r="E28" s="117"/>
      <c r="F28" s="117"/>
      <c r="G28" s="116"/>
      <c r="H28" s="118"/>
      <c r="I28" s="118"/>
      <c r="J28" s="116"/>
      <c r="K28" s="118"/>
      <c r="L28" s="118"/>
      <c r="M28" s="114"/>
      <c r="N28" s="114"/>
      <c r="O28" s="114"/>
      <c r="P28" s="114"/>
      <c r="Q28" s="114"/>
      <c r="R28" s="114"/>
      <c r="S28" s="114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1:30" s="120" customFormat="1" ht="19">
      <c r="A29" s="113"/>
      <c r="B29" s="208" t="s">
        <v>19</v>
      </c>
      <c r="C29" s="209"/>
      <c r="D29" s="113"/>
      <c r="E29" s="210" t="str">
        <f>IF(D4=0,"-",IF(D4="Enfants 4-10 ans",100,IF(M13&lt;&gt;1,"-",IF(M24&lt;&gt;1,"-",calculs!M36))))</f>
        <v>-</v>
      </c>
      <c r="F29" s="211"/>
      <c r="G29" s="142"/>
      <c r="H29" s="210" t="str">
        <f>IF($D$4=0,"-",IF($D$4="Enfants 4-10 ans",$E$29*H27/100,IF($M$13&lt;&gt;1,"-",IF($M$24&lt;&gt;1,"-",$E$29*H27/100))))</f>
        <v>-</v>
      </c>
      <c r="I29" s="211"/>
      <c r="J29" s="142"/>
      <c r="K29" s="210" t="str">
        <f>IF($D$4=0,"-",IF($D$4="Enfants 4-10 ans",$E$29*K27/100,IF($M$13&lt;&gt;1,"-",IF($M$24&lt;&gt;1,"-",$E$29*K27/100))))</f>
        <v>-</v>
      </c>
      <c r="L29" s="211"/>
      <c r="M29" s="114"/>
      <c r="N29" s="114"/>
      <c r="O29" s="114"/>
      <c r="P29" s="114"/>
      <c r="Q29" s="114"/>
      <c r="R29" s="114"/>
      <c r="S29" s="114"/>
      <c r="T29" s="66"/>
      <c r="U29" s="119"/>
      <c r="V29" s="119"/>
      <c r="W29" s="119"/>
      <c r="X29" s="119"/>
      <c r="Y29" s="119"/>
      <c r="Z29" s="119"/>
      <c r="AA29" s="119"/>
      <c r="AB29" s="66"/>
      <c r="AC29" s="66"/>
    </row>
    <row r="30" spans="1:30" s="73" customFormat="1" ht="14.25" customHeight="1">
      <c r="A30" s="56"/>
      <c r="B30" s="115"/>
      <c r="C30" s="57"/>
      <c r="D30" s="57"/>
      <c r="E30" s="205" t="str">
        <f>IF(D4=0,"",IF(M13=0,"",IF(M24=0,"",IF(M13&lt;&gt;100%,"% incorrects",IF(M24&lt;&gt;100%,"% incorrects","")))))</f>
        <v/>
      </c>
      <c r="F30" s="205"/>
      <c r="G30" s="121"/>
      <c r="H30" s="201" t="str">
        <f>E30</f>
        <v/>
      </c>
      <c r="I30" s="201"/>
      <c r="J30" s="121"/>
      <c r="K30" s="201" t="str">
        <f>E30</f>
        <v/>
      </c>
      <c r="L30" s="201"/>
      <c r="M30" s="71"/>
      <c r="N30" s="70"/>
      <c r="O30" s="71"/>
      <c r="P30" s="7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1:30" s="73" customFormat="1" ht="13.5" customHeight="1">
      <c r="A31" s="66"/>
      <c r="B31" s="67" t="s">
        <v>39</v>
      </c>
      <c r="C31" s="68"/>
      <c r="D31" s="66"/>
      <c r="E31" s="64"/>
      <c r="F31" s="69"/>
      <c r="G31" s="169"/>
      <c r="H31" s="195"/>
      <c r="I31" s="71"/>
      <c r="J31" s="70"/>
      <c r="K31" s="195"/>
      <c r="L31" s="122"/>
      <c r="M31" s="72"/>
      <c r="O31" s="71"/>
      <c r="P31" s="72"/>
    </row>
    <row r="32" spans="1:30" ht="16">
      <c r="A32" s="99"/>
      <c r="B32" s="74" t="s">
        <v>47</v>
      </c>
      <c r="C32" s="99"/>
      <c r="E32" s="100"/>
      <c r="H32" s="100"/>
      <c r="I32" s="101"/>
      <c r="J32" s="59"/>
      <c r="K32" s="59"/>
      <c r="L32" s="59"/>
      <c r="N32" s="60"/>
      <c r="P32" s="60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</row>
    <row r="33" spans="1:29" ht="10.5" customHeight="1">
      <c r="A33" s="99"/>
      <c r="B33" s="74"/>
      <c r="C33" s="99"/>
      <c r="E33" s="100"/>
      <c r="H33" s="100"/>
      <c r="I33" s="101"/>
      <c r="J33" s="59"/>
      <c r="K33" s="59"/>
      <c r="L33" s="59"/>
      <c r="N33" s="60"/>
      <c r="P33" s="60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:29" s="73" customFormat="1" ht="25.5" customHeight="1">
      <c r="A34" s="123"/>
      <c r="B34" s="200" t="s">
        <v>72</v>
      </c>
      <c r="C34" s="200"/>
      <c r="D34" s="69"/>
      <c r="E34" s="206"/>
      <c r="F34" s="207"/>
      <c r="G34" s="197"/>
      <c r="H34" s="125"/>
      <c r="I34" s="196"/>
      <c r="J34" s="124"/>
      <c r="K34" s="125"/>
      <c r="L34" s="196"/>
      <c r="M34" s="72"/>
      <c r="O34" s="71"/>
      <c r="P34" s="72"/>
    </row>
    <row r="35" spans="1:29" s="73" customFormat="1" ht="16.5" customHeight="1">
      <c r="A35" s="123"/>
      <c r="B35" s="156" t="s">
        <v>71</v>
      </c>
      <c r="C35" s="69"/>
      <c r="D35" s="69"/>
      <c r="E35" s="127"/>
      <c r="F35" s="127"/>
      <c r="G35" s="70"/>
      <c r="H35" s="128"/>
      <c r="I35" s="128"/>
      <c r="J35" s="70"/>
      <c r="K35" s="128"/>
      <c r="L35" s="126"/>
      <c r="M35" s="72"/>
      <c r="O35" s="71"/>
      <c r="P35" s="72"/>
    </row>
    <row r="36" spans="1:29" s="123" customFormat="1" ht="33.5" customHeight="1">
      <c r="B36" s="200" t="s">
        <v>73</v>
      </c>
      <c r="C36" s="200"/>
      <c r="D36" s="129"/>
      <c r="E36" s="198" t="str">
        <f>IF(E29="-","-",E34*E29/100)</f>
        <v>-</v>
      </c>
      <c r="F36" s="199"/>
      <c r="H36" s="198" t="str">
        <f>IF(H29="-","-",E34*H29/100)</f>
        <v>-</v>
      </c>
      <c r="I36" s="199"/>
      <c r="J36" s="130"/>
      <c r="K36" s="198" t="str">
        <f>IF(K29="-","-",E34*K29/100)</f>
        <v>-</v>
      </c>
      <c r="L36" s="199"/>
      <c r="M36" s="69"/>
      <c r="O36" s="71"/>
      <c r="P36" s="69"/>
    </row>
    <row r="37" spans="1:29" ht="7.5" customHeight="1">
      <c r="A37" s="61"/>
      <c r="B37" s="61"/>
      <c r="C37" s="59"/>
      <c r="D37" s="59"/>
      <c r="E37" s="59"/>
      <c r="F37" s="59"/>
      <c r="G37" s="56"/>
      <c r="H37" s="131"/>
      <c r="I37" s="132"/>
      <c r="L37" s="132"/>
    </row>
    <row r="38" spans="1:29">
      <c r="A38" s="61"/>
      <c r="B38" s="133" t="s">
        <v>31</v>
      </c>
      <c r="C38" s="59"/>
      <c r="D38" s="59"/>
      <c r="E38" s="59"/>
      <c r="F38" s="59"/>
      <c r="G38" s="59"/>
    </row>
    <row r="39" spans="1:29" ht="35.25" customHeight="1">
      <c r="A39" s="61"/>
      <c r="B39" s="61"/>
      <c r="C39" s="59"/>
      <c r="D39" s="59"/>
      <c r="E39" s="59"/>
      <c r="F39" s="59"/>
      <c r="G39" s="59"/>
    </row>
    <row r="40" spans="1:29" ht="19">
      <c r="B40" s="67" t="s">
        <v>44</v>
      </c>
    </row>
    <row r="42" spans="1:29">
      <c r="B42" s="202" t="s">
        <v>41</v>
      </c>
      <c r="D42" s="192">
        <f>D9</f>
        <v>44197</v>
      </c>
      <c r="E42" s="192">
        <f t="shared" ref="E42:L43" si="5">E9</f>
        <v>44235</v>
      </c>
      <c r="F42" s="192">
        <f t="shared" si="5"/>
        <v>44256</v>
      </c>
      <c r="G42" s="192">
        <f t="shared" si="5"/>
        <v>44298</v>
      </c>
      <c r="H42" s="192">
        <f t="shared" si="5"/>
        <v>44333</v>
      </c>
      <c r="I42" s="192">
        <f t="shared" si="5"/>
        <v>44389</v>
      </c>
      <c r="J42" s="192">
        <f t="shared" si="5"/>
        <v>44410</v>
      </c>
      <c r="K42" s="192">
        <f t="shared" si="5"/>
        <v>44431</v>
      </c>
      <c r="L42" s="192">
        <f t="shared" si="5"/>
        <v>44550</v>
      </c>
    </row>
    <row r="43" spans="1:29">
      <c r="B43" s="203"/>
      <c r="D43" s="193">
        <f>D10</f>
        <v>44234</v>
      </c>
      <c r="E43" s="193">
        <f t="shared" si="5"/>
        <v>44255</v>
      </c>
      <c r="F43" s="193">
        <f t="shared" si="5"/>
        <v>44297</v>
      </c>
      <c r="G43" s="193">
        <f t="shared" si="5"/>
        <v>44332</v>
      </c>
      <c r="H43" s="193">
        <f t="shared" si="5"/>
        <v>44388</v>
      </c>
      <c r="I43" s="193">
        <f t="shared" si="5"/>
        <v>44409</v>
      </c>
      <c r="J43" s="193">
        <f t="shared" si="5"/>
        <v>44430</v>
      </c>
      <c r="K43" s="193">
        <f t="shared" si="5"/>
        <v>44549</v>
      </c>
      <c r="L43" s="193">
        <f t="shared" si="5"/>
        <v>44561</v>
      </c>
    </row>
    <row r="44" spans="1:29">
      <c r="B44" s="203"/>
      <c r="C44" s="135" t="s">
        <v>35</v>
      </c>
      <c r="D44" s="157" t="str">
        <f>IF($E$34=0,"-",IF($D$4=0,"-",$E$34*calculs!D8))</f>
        <v>-</v>
      </c>
      <c r="E44" s="157" t="str">
        <f>IF($E$34=0,"-",IF($D$4=0,"-",$E$34*calculs!E8))</f>
        <v>-</v>
      </c>
      <c r="F44" s="157" t="str">
        <f>IF($E$34=0,"-",IF($D$4=0,"-",$E$34*calculs!F8))</f>
        <v>-</v>
      </c>
      <c r="G44" s="157" t="str">
        <f>IF($E$34=0,"-",IF($D$4=0,"-",$E$34*calculs!G8))</f>
        <v>-</v>
      </c>
      <c r="H44" s="157" t="str">
        <f>IF($E$34=0,"-",IF($D$4=0,"-",$E$34*calculs!H8))</f>
        <v>-</v>
      </c>
      <c r="I44" s="157" t="str">
        <f>IF($E$34=0,"-",IF($D$4=0,"-",$E$34*calculs!I8))</f>
        <v>-</v>
      </c>
      <c r="J44" s="157" t="str">
        <f>IF($E$34=0,"-",IF($D$4=0,"-",$E$34*calculs!J8))</f>
        <v>-</v>
      </c>
      <c r="K44" s="157" t="str">
        <f>IF($E$34=0,"-",IF($D$4=0,"-",$E$34*calculs!K8))</f>
        <v>-</v>
      </c>
      <c r="L44" s="157" t="str">
        <f>IF($E$34=0,"-",IF($D$4=0,"-",$E$34*calculs!L8))</f>
        <v>-</v>
      </c>
    </row>
    <row r="45" spans="1:29">
      <c r="B45" s="203"/>
      <c r="C45" s="135" t="s">
        <v>36</v>
      </c>
      <c r="D45" s="157" t="str">
        <f>IF($E$34=0,"-",IF($D$4=0,"-",$E$34*calculs!D9))</f>
        <v>-</v>
      </c>
      <c r="E45" s="157" t="str">
        <f>IF($E$34=0,"-",IF($D$4=0,"-",$E$34*calculs!E9))</f>
        <v>-</v>
      </c>
      <c r="F45" s="157" t="str">
        <f>IF($E$34=0,"-",IF($D$4=0,"-",$E$34*calculs!F9))</f>
        <v>-</v>
      </c>
      <c r="G45" s="157" t="str">
        <f>IF($E$34=0,"-",IF($D$4=0,"-",$E$34*calculs!G9))</f>
        <v>-</v>
      </c>
      <c r="H45" s="157" t="str">
        <f>IF($E$34=0,"-",IF($D$4=0,"-",$E$34*calculs!H9))</f>
        <v>-</v>
      </c>
      <c r="I45" s="157" t="str">
        <f>IF($E$34=0,"-",IF($D$4=0,"-",$E$34*calculs!I9))</f>
        <v>-</v>
      </c>
      <c r="J45" s="157" t="str">
        <f>IF($E$34=0,"-",IF($D$4=0,"-",$E$34*calculs!J9))</f>
        <v>-</v>
      </c>
      <c r="K45" s="157" t="str">
        <f>IF($E$34=0,"-",IF($D$4=0,"-",$E$34*calculs!K9))</f>
        <v>-</v>
      </c>
      <c r="L45" s="157" t="str">
        <f>IF($E$34=0,"-",IF($D$4=0,"-",$E$34*calculs!L9))</f>
        <v>-</v>
      </c>
    </row>
    <row r="46" spans="1:29">
      <c r="B46" s="203"/>
      <c r="C46" s="135" t="s">
        <v>37</v>
      </c>
      <c r="D46" s="157" t="str">
        <f>IF($E$34=0,"-",IF($D$4=0,"-",$E$34*calculs!D10))</f>
        <v>-</v>
      </c>
      <c r="E46" s="157" t="str">
        <f>IF($E$34=0,"-",IF($D$4=0,"-",$E$34*calculs!E10))</f>
        <v>-</v>
      </c>
      <c r="F46" s="157" t="str">
        <f>IF($E$34=0,"-",IF($D$4=0,"-",$E$34*calculs!F10))</f>
        <v>-</v>
      </c>
      <c r="G46" s="157" t="str">
        <f>IF($E$34=0,"-",IF($D$4=0,"-",$E$34*calculs!G10))</f>
        <v>-</v>
      </c>
      <c r="H46" s="157" t="str">
        <f>IF($E$34=0,"-",IF($D$4=0,"-",$E$34*calculs!H10))</f>
        <v>-</v>
      </c>
      <c r="I46" s="157" t="str">
        <f>IF($E$34=0,"-",IF($D$4=0,"-",$E$34*calculs!I10))</f>
        <v>-</v>
      </c>
      <c r="J46" s="157" t="str">
        <f>IF($E$34=0,"-",IF($D$4=0,"-",$E$34*calculs!J10))</f>
        <v>-</v>
      </c>
      <c r="K46" s="157" t="str">
        <f>IF($E$34=0,"-",IF($D$4=0,"-",$E$34*calculs!K10))</f>
        <v>-</v>
      </c>
      <c r="L46" s="157" t="str">
        <f>IF($E$34=0,"-",IF($D$4=0,"-",$E$34*calculs!L10))</f>
        <v>-</v>
      </c>
    </row>
    <row r="47" spans="1:29">
      <c r="B47" s="204"/>
      <c r="C47" s="135" t="s">
        <v>38</v>
      </c>
      <c r="D47" s="157" t="str">
        <f>IF($E$34=0,"-",IF($D$4=0,"-",$E$34*calculs!D11))</f>
        <v>-</v>
      </c>
      <c r="E47" s="157" t="str">
        <f>IF($E$34=0,"-",IF($D$4=0,"-",$E$34*calculs!E11))</f>
        <v>-</v>
      </c>
      <c r="F47" s="157" t="str">
        <f>IF($E$34=0,"-",IF($D$4=0,"-",$E$34*calculs!F11))</f>
        <v>-</v>
      </c>
      <c r="G47" s="157" t="str">
        <f>IF($E$34=0,"-",IF($D$4=0,"-",$E$34*calculs!G11))</f>
        <v>-</v>
      </c>
      <c r="H47" s="157" t="str">
        <f>IF($E$34=0,"-",IF($D$4=0,"-",$E$34*calculs!H11))</f>
        <v>-</v>
      </c>
      <c r="I47" s="157" t="str">
        <f>IF($E$34=0,"-",IF($D$4=0,"-",$E$34*calculs!I11))</f>
        <v>-</v>
      </c>
      <c r="J47" s="157" t="str">
        <f>IF($E$34=0,"-",IF($D$4=0,"-",$E$34*calculs!J11))</f>
        <v>-</v>
      </c>
      <c r="K47" s="157" t="str">
        <f>IF($E$34=0,"-",IF($D$4=0,"-",$E$34*calculs!K11))</f>
        <v>-</v>
      </c>
      <c r="L47" s="157" t="str">
        <f>IF($E$34=0,"-",IF($D$4=0,"-",$E$34*calculs!L11))</f>
        <v>-</v>
      </c>
    </row>
    <row r="48" spans="1:29">
      <c r="B48" s="134"/>
    </row>
    <row r="49" spans="2:12">
      <c r="B49" s="202" t="s">
        <v>42</v>
      </c>
      <c r="D49" s="192">
        <f>D42</f>
        <v>44197</v>
      </c>
      <c r="E49" s="192">
        <f t="shared" ref="E49:L50" si="6">E42</f>
        <v>44235</v>
      </c>
      <c r="F49" s="192">
        <f t="shared" si="6"/>
        <v>44256</v>
      </c>
      <c r="G49" s="192">
        <f t="shared" si="6"/>
        <v>44298</v>
      </c>
      <c r="H49" s="192">
        <f t="shared" si="6"/>
        <v>44333</v>
      </c>
      <c r="I49" s="192">
        <f t="shared" si="6"/>
        <v>44389</v>
      </c>
      <c r="J49" s="192">
        <f t="shared" si="6"/>
        <v>44410</v>
      </c>
      <c r="K49" s="192">
        <f t="shared" si="6"/>
        <v>44431</v>
      </c>
      <c r="L49" s="192">
        <f t="shared" si="6"/>
        <v>44550</v>
      </c>
    </row>
    <row r="50" spans="2:12">
      <c r="B50" s="203"/>
      <c r="D50" s="193">
        <f>D43</f>
        <v>44234</v>
      </c>
      <c r="E50" s="193">
        <f t="shared" si="6"/>
        <v>44255</v>
      </c>
      <c r="F50" s="193">
        <f t="shared" si="6"/>
        <v>44297</v>
      </c>
      <c r="G50" s="193">
        <f t="shared" si="6"/>
        <v>44332</v>
      </c>
      <c r="H50" s="193">
        <f t="shared" si="6"/>
        <v>44388</v>
      </c>
      <c r="I50" s="193">
        <f t="shared" si="6"/>
        <v>44409</v>
      </c>
      <c r="J50" s="193">
        <f t="shared" si="6"/>
        <v>44430</v>
      </c>
      <c r="K50" s="193">
        <f t="shared" si="6"/>
        <v>44549</v>
      </c>
      <c r="L50" s="193">
        <f t="shared" si="6"/>
        <v>44561</v>
      </c>
    </row>
    <row r="51" spans="2:12">
      <c r="B51" s="203"/>
      <c r="C51" s="135" t="s">
        <v>35</v>
      </c>
      <c r="D51" s="157" t="str">
        <f t="shared" ref="D51:L51" si="7">IF($E$34=0,"-",IF($D$4=0,"-",D44*1.05))</f>
        <v>-</v>
      </c>
      <c r="E51" s="157" t="str">
        <f t="shared" si="7"/>
        <v>-</v>
      </c>
      <c r="F51" s="157" t="str">
        <f t="shared" si="7"/>
        <v>-</v>
      </c>
      <c r="G51" s="157" t="str">
        <f t="shared" si="7"/>
        <v>-</v>
      </c>
      <c r="H51" s="157" t="str">
        <f t="shared" si="7"/>
        <v>-</v>
      </c>
      <c r="I51" s="157" t="str">
        <f t="shared" si="7"/>
        <v>-</v>
      </c>
      <c r="J51" s="157" t="str">
        <f t="shared" si="7"/>
        <v>-</v>
      </c>
      <c r="K51" s="157" t="str">
        <f t="shared" si="7"/>
        <v>-</v>
      </c>
      <c r="L51" s="157" t="str">
        <f t="shared" si="7"/>
        <v>-</v>
      </c>
    </row>
    <row r="52" spans="2:12">
      <c r="B52" s="203"/>
      <c r="C52" s="135" t="s">
        <v>36</v>
      </c>
      <c r="D52" s="157" t="str">
        <f t="shared" ref="D52:L52" si="8">IF($E$34=0,"-",IF($D$4=0,"-",D45*1.05))</f>
        <v>-</v>
      </c>
      <c r="E52" s="157" t="str">
        <f t="shared" si="8"/>
        <v>-</v>
      </c>
      <c r="F52" s="157" t="str">
        <f t="shared" si="8"/>
        <v>-</v>
      </c>
      <c r="G52" s="157" t="str">
        <f t="shared" si="8"/>
        <v>-</v>
      </c>
      <c r="H52" s="157" t="str">
        <f t="shared" si="8"/>
        <v>-</v>
      </c>
      <c r="I52" s="157" t="str">
        <f t="shared" si="8"/>
        <v>-</v>
      </c>
      <c r="J52" s="157" t="str">
        <f t="shared" si="8"/>
        <v>-</v>
      </c>
      <c r="K52" s="157" t="str">
        <f t="shared" si="8"/>
        <v>-</v>
      </c>
      <c r="L52" s="157" t="str">
        <f t="shared" si="8"/>
        <v>-</v>
      </c>
    </row>
    <row r="53" spans="2:12">
      <c r="B53" s="203"/>
      <c r="C53" s="135" t="s">
        <v>37</v>
      </c>
      <c r="D53" s="157" t="str">
        <f t="shared" ref="D53:L53" si="9">IF($E$34=0,"-",IF($D$4=0,"-",D46*1.05))</f>
        <v>-</v>
      </c>
      <c r="E53" s="157" t="str">
        <f t="shared" si="9"/>
        <v>-</v>
      </c>
      <c r="F53" s="157" t="str">
        <f t="shared" si="9"/>
        <v>-</v>
      </c>
      <c r="G53" s="157" t="str">
        <f t="shared" si="9"/>
        <v>-</v>
      </c>
      <c r="H53" s="157" t="str">
        <f t="shared" si="9"/>
        <v>-</v>
      </c>
      <c r="I53" s="157" t="str">
        <f t="shared" si="9"/>
        <v>-</v>
      </c>
      <c r="J53" s="157" t="str">
        <f t="shared" si="9"/>
        <v>-</v>
      </c>
      <c r="K53" s="157" t="str">
        <f t="shared" si="9"/>
        <v>-</v>
      </c>
      <c r="L53" s="157" t="str">
        <f t="shared" si="9"/>
        <v>-</v>
      </c>
    </row>
    <row r="54" spans="2:12">
      <c r="B54" s="204"/>
      <c r="C54" s="135" t="s">
        <v>38</v>
      </c>
      <c r="D54" s="157" t="str">
        <f t="shared" ref="D54:L54" si="10">IF($E$34=0,"-",IF($D$4=0,"-",D47*1.05))</f>
        <v>-</v>
      </c>
      <c r="E54" s="157" t="str">
        <f t="shared" si="10"/>
        <v>-</v>
      </c>
      <c r="F54" s="157" t="str">
        <f t="shared" si="10"/>
        <v>-</v>
      </c>
      <c r="G54" s="157" t="str">
        <f t="shared" si="10"/>
        <v>-</v>
      </c>
      <c r="H54" s="157" t="str">
        <f t="shared" si="10"/>
        <v>-</v>
      </c>
      <c r="I54" s="157" t="str">
        <f t="shared" si="10"/>
        <v>-</v>
      </c>
      <c r="J54" s="157" t="str">
        <f t="shared" si="10"/>
        <v>-</v>
      </c>
      <c r="K54" s="157" t="str">
        <f t="shared" si="10"/>
        <v>-</v>
      </c>
      <c r="L54" s="157" t="str">
        <f t="shared" si="10"/>
        <v>-</v>
      </c>
    </row>
    <row r="55" spans="2:12">
      <c r="B55" s="134"/>
    </row>
    <row r="56" spans="2:12">
      <c r="B56" s="202" t="s">
        <v>49</v>
      </c>
      <c r="D56" s="192">
        <f>D42</f>
        <v>44197</v>
      </c>
      <c r="E56" s="192">
        <f t="shared" ref="E56:L56" si="11">E42</f>
        <v>44235</v>
      </c>
      <c r="F56" s="192">
        <f t="shared" si="11"/>
        <v>44256</v>
      </c>
      <c r="G56" s="192">
        <f t="shared" si="11"/>
        <v>44298</v>
      </c>
      <c r="H56" s="192">
        <f t="shared" si="11"/>
        <v>44333</v>
      </c>
      <c r="I56" s="192">
        <f t="shared" si="11"/>
        <v>44389</v>
      </c>
      <c r="J56" s="192">
        <f t="shared" si="11"/>
        <v>44410</v>
      </c>
      <c r="K56" s="192">
        <f t="shared" si="11"/>
        <v>44431</v>
      </c>
      <c r="L56" s="192">
        <f t="shared" si="11"/>
        <v>44550</v>
      </c>
    </row>
    <row r="57" spans="2:12">
      <c r="B57" s="203"/>
      <c r="D57" s="193">
        <f>D43</f>
        <v>44234</v>
      </c>
      <c r="E57" s="193">
        <f t="shared" ref="E57:L57" si="12">E43</f>
        <v>44255</v>
      </c>
      <c r="F57" s="193">
        <f t="shared" si="12"/>
        <v>44297</v>
      </c>
      <c r="G57" s="193">
        <f t="shared" si="12"/>
        <v>44332</v>
      </c>
      <c r="H57" s="193">
        <f t="shared" si="12"/>
        <v>44388</v>
      </c>
      <c r="I57" s="193">
        <f t="shared" si="12"/>
        <v>44409</v>
      </c>
      <c r="J57" s="193">
        <f t="shared" si="12"/>
        <v>44430</v>
      </c>
      <c r="K57" s="193">
        <f t="shared" si="12"/>
        <v>44549</v>
      </c>
      <c r="L57" s="193">
        <f t="shared" si="12"/>
        <v>44561</v>
      </c>
    </row>
    <row r="58" spans="2:12" ht="15.5" customHeight="1">
      <c r="B58" s="203"/>
      <c r="C58" s="135" t="s">
        <v>35</v>
      </c>
      <c r="D58" s="157" t="str">
        <f t="shared" ref="D58:L58" si="13">IF($E$34=0,"-",IF($D$4=0,"-",D44*1.08))</f>
        <v>-</v>
      </c>
      <c r="E58" s="157" t="str">
        <f t="shared" si="13"/>
        <v>-</v>
      </c>
      <c r="F58" s="157" t="str">
        <f t="shared" si="13"/>
        <v>-</v>
      </c>
      <c r="G58" s="157" t="str">
        <f t="shared" si="13"/>
        <v>-</v>
      </c>
      <c r="H58" s="157" t="str">
        <f t="shared" si="13"/>
        <v>-</v>
      </c>
      <c r="I58" s="157" t="str">
        <f t="shared" si="13"/>
        <v>-</v>
      </c>
      <c r="J58" s="157" t="str">
        <f t="shared" si="13"/>
        <v>-</v>
      </c>
      <c r="K58" s="157" t="str">
        <f t="shared" si="13"/>
        <v>-</v>
      </c>
      <c r="L58" s="157" t="str">
        <f t="shared" si="13"/>
        <v>-</v>
      </c>
    </row>
    <row r="59" spans="2:12" ht="15.5" customHeight="1">
      <c r="B59" s="203"/>
      <c r="C59" s="135" t="s">
        <v>36</v>
      </c>
      <c r="D59" s="157" t="str">
        <f t="shared" ref="D59:L59" si="14">IF($E$34=0,"-",IF($D$4=0,"-",D45*1.08))</f>
        <v>-</v>
      </c>
      <c r="E59" s="157" t="str">
        <f t="shared" si="14"/>
        <v>-</v>
      </c>
      <c r="F59" s="157" t="str">
        <f t="shared" si="14"/>
        <v>-</v>
      </c>
      <c r="G59" s="157" t="str">
        <f t="shared" si="14"/>
        <v>-</v>
      </c>
      <c r="H59" s="157" t="str">
        <f t="shared" si="14"/>
        <v>-</v>
      </c>
      <c r="I59" s="157" t="str">
        <f t="shared" si="14"/>
        <v>-</v>
      </c>
      <c r="J59" s="157" t="str">
        <f t="shared" si="14"/>
        <v>-</v>
      </c>
      <c r="K59" s="157" t="str">
        <f t="shared" si="14"/>
        <v>-</v>
      </c>
      <c r="L59" s="157" t="str">
        <f t="shared" si="14"/>
        <v>-</v>
      </c>
    </row>
    <row r="60" spans="2:12" ht="15.5" customHeight="1">
      <c r="B60" s="203"/>
      <c r="C60" s="135" t="s">
        <v>37</v>
      </c>
      <c r="D60" s="157" t="str">
        <f t="shared" ref="D60:L60" si="15">IF($E$34=0,"-",IF($D$4=0,"-",D46*1.08))</f>
        <v>-</v>
      </c>
      <c r="E60" s="157" t="str">
        <f t="shared" si="15"/>
        <v>-</v>
      </c>
      <c r="F60" s="157" t="str">
        <f t="shared" si="15"/>
        <v>-</v>
      </c>
      <c r="G60" s="157" t="str">
        <f t="shared" si="15"/>
        <v>-</v>
      </c>
      <c r="H60" s="157" t="str">
        <f t="shared" si="15"/>
        <v>-</v>
      </c>
      <c r="I60" s="157" t="str">
        <f t="shared" si="15"/>
        <v>-</v>
      </c>
      <c r="J60" s="157" t="str">
        <f t="shared" si="15"/>
        <v>-</v>
      </c>
      <c r="K60" s="157" t="str">
        <f t="shared" si="15"/>
        <v>-</v>
      </c>
      <c r="L60" s="157" t="str">
        <f t="shared" si="15"/>
        <v>-</v>
      </c>
    </row>
    <row r="61" spans="2:12" ht="15.5" customHeight="1">
      <c r="B61" s="204"/>
      <c r="C61" s="135" t="s">
        <v>38</v>
      </c>
      <c r="D61" s="157" t="str">
        <f t="shared" ref="D61:L61" si="16">IF($E$34=0,"-",IF($D$4=0,"-",D47*1.08))</f>
        <v>-</v>
      </c>
      <c r="E61" s="157" t="str">
        <f t="shared" si="16"/>
        <v>-</v>
      </c>
      <c r="F61" s="157" t="str">
        <f t="shared" si="16"/>
        <v>-</v>
      </c>
      <c r="G61" s="157" t="str">
        <f t="shared" si="16"/>
        <v>-</v>
      </c>
      <c r="H61" s="157" t="str">
        <f t="shared" si="16"/>
        <v>-</v>
      </c>
      <c r="I61" s="157" t="str">
        <f t="shared" si="16"/>
        <v>-</v>
      </c>
      <c r="J61" s="157" t="str">
        <f t="shared" si="16"/>
        <v>-</v>
      </c>
      <c r="K61" s="157" t="str">
        <f t="shared" si="16"/>
        <v>-</v>
      </c>
      <c r="L61" s="157" t="str">
        <f t="shared" si="16"/>
        <v>-</v>
      </c>
    </row>
    <row r="63" spans="2:12">
      <c r="B63" s="136" t="s">
        <v>40</v>
      </c>
    </row>
    <row r="95" spans="2:2">
      <c r="B95" s="137"/>
    </row>
    <row r="96" spans="2:2">
      <c r="B96" s="138"/>
    </row>
    <row r="97" spans="2:2">
      <c r="B97" s="138"/>
    </row>
    <row r="99" spans="2:2">
      <c r="B99" s="137"/>
    </row>
    <row r="100" spans="2:2">
      <c r="B100" s="138"/>
    </row>
    <row r="101" spans="2:2">
      <c r="B101" s="138"/>
    </row>
  </sheetData>
  <sheetProtection algorithmName="SHA-512" hashValue="vWW5ZTzym3FOxrn2Nx9ArdXZ9zLGq5ckwCo6wDyNPkGen7VGGLViAirpYgKgBIaCUKJNklvTD4OLgNsSzeBFBQ==" saltValue="Kzd+6LVomJarb7Mv3BFCyA==" spinCount="100000" sheet="1" selectLockedCells="1"/>
  <mergeCells count="31">
    <mergeCell ref="O18:O19"/>
    <mergeCell ref="M9:M11"/>
    <mergeCell ref="D4:G4"/>
    <mergeCell ref="B2:O2"/>
    <mergeCell ref="A14:C14"/>
    <mergeCell ref="I4:L4"/>
    <mergeCell ref="B9:B10"/>
    <mergeCell ref="M18:M19"/>
    <mergeCell ref="B18:B19"/>
    <mergeCell ref="B29:C29"/>
    <mergeCell ref="E29:F29"/>
    <mergeCell ref="H29:I29"/>
    <mergeCell ref="K29:L29"/>
    <mergeCell ref="E26:F26"/>
    <mergeCell ref="H26:I26"/>
    <mergeCell ref="K26:L26"/>
    <mergeCell ref="E27:F27"/>
    <mergeCell ref="H27:I27"/>
    <mergeCell ref="K27:L27"/>
    <mergeCell ref="B49:B54"/>
    <mergeCell ref="B56:B61"/>
    <mergeCell ref="E30:F30"/>
    <mergeCell ref="H30:I30"/>
    <mergeCell ref="E34:F34"/>
    <mergeCell ref="E36:F36"/>
    <mergeCell ref="H36:I36"/>
    <mergeCell ref="K36:L36"/>
    <mergeCell ref="B34:C34"/>
    <mergeCell ref="B36:C36"/>
    <mergeCell ref="K30:L30"/>
    <mergeCell ref="B42:B47"/>
  </mergeCells>
  <phoneticPr fontId="7" type="noConversion"/>
  <conditionalFormatting sqref="K12">
    <cfRule type="cellIs" dxfId="117" priority="4807" stopIfTrue="1" operator="lessThanOrEqual">
      <formula>-10</formula>
    </cfRule>
    <cfRule type="cellIs" dxfId="116" priority="4808" stopIfTrue="1" operator="greaterThanOrEqual">
      <formula>10</formula>
    </cfRule>
  </conditionalFormatting>
  <conditionalFormatting sqref="D24:L24">
    <cfRule type="cellIs" dxfId="115" priority="4729" stopIfTrue="1" operator="between">
      <formula>0.01</formula>
      <formula>0.99</formula>
    </cfRule>
    <cfRule type="cellIs" dxfId="114" priority="4790" stopIfTrue="1" operator="greaterThan">
      <formula>1</formula>
    </cfRule>
  </conditionalFormatting>
  <conditionalFormatting sqref="D42:L43">
    <cfRule type="expression" dxfId="113" priority="4733" stopIfTrue="1">
      <formula>#REF!=$B$100</formula>
    </cfRule>
  </conditionalFormatting>
  <conditionalFormatting sqref="D49:L50">
    <cfRule type="expression" dxfId="112" priority="4732" stopIfTrue="1">
      <formula>#REF!=$B$100</formula>
    </cfRule>
  </conditionalFormatting>
  <conditionalFormatting sqref="M24">
    <cfRule type="cellIs" dxfId="111" priority="4726" stopIfTrue="1" operator="equal">
      <formula>0</formula>
    </cfRule>
    <cfRule type="cellIs" dxfId="110" priority="4730" stopIfTrue="1" operator="notEqual">
      <formula>1</formula>
    </cfRule>
  </conditionalFormatting>
  <conditionalFormatting sqref="M13">
    <cfRule type="cellIs" dxfId="109" priority="4727" stopIfTrue="1" operator="between">
      <formula>0.01</formula>
      <formula>0.99</formula>
    </cfRule>
    <cfRule type="cellIs" dxfId="108" priority="4728" stopIfTrue="1" operator="greaterThan">
      <formula>1</formula>
    </cfRule>
  </conditionalFormatting>
  <conditionalFormatting sqref="M13 D24:M24 B39:M63">
    <cfRule type="expression" dxfId="107" priority="4723" stopIfTrue="1">
      <formula>$D$4="Enfants 4-10 ans"</formula>
    </cfRule>
  </conditionalFormatting>
  <conditionalFormatting sqref="D13:L13">
    <cfRule type="expression" dxfId="106" priority="4406" stopIfTrue="1">
      <formula>$D$4="Enfants 4-10 ans"</formula>
    </cfRule>
  </conditionalFormatting>
  <conditionalFormatting sqref="D13:L13">
    <cfRule type="expression" dxfId="105" priority="4402" stopIfTrue="1">
      <formula>$D$4="Enfants 4-10 ans"</formula>
    </cfRule>
  </conditionalFormatting>
  <conditionalFormatting sqref="D13:L13">
    <cfRule type="cellIs" dxfId="104" priority="4403" stopIfTrue="1" operator="greaterThan">
      <formula>0</formula>
    </cfRule>
    <cfRule type="expression" dxfId="103" priority="4404">
      <formula>$M$13&lt;100%</formula>
    </cfRule>
  </conditionalFormatting>
  <conditionalFormatting sqref="C49:L54">
    <cfRule type="expression" dxfId="102" priority="4401" stopIfTrue="1">
      <formula>$D$4="Enfants 4-10 ans"</formula>
    </cfRule>
  </conditionalFormatting>
  <conditionalFormatting sqref="D56:L57">
    <cfRule type="expression" dxfId="101" priority="4400" stopIfTrue="1">
      <formula>#REF!=$B$100</formula>
    </cfRule>
  </conditionalFormatting>
  <conditionalFormatting sqref="C56:L61">
    <cfRule type="expression" dxfId="100" priority="4398" stopIfTrue="1">
      <formula>$D$4="Enfants 4-10 ans"</formula>
    </cfRule>
  </conditionalFormatting>
  <conditionalFormatting sqref="E26:I30 E36:I36 B42:L54">
    <cfRule type="expression" dxfId="99" priority="2887">
      <formula>$I$4="Cible garantie uniquement en achats Select +"</formula>
    </cfRule>
  </conditionalFormatting>
  <conditionalFormatting sqref="D11:L11">
    <cfRule type="expression" dxfId="98" priority="2886">
      <formula>$D$4="Enfants 4-10 ans"</formula>
    </cfRule>
  </conditionalFormatting>
  <conditionalFormatting sqref="B48">
    <cfRule type="expression" dxfId="97" priority="2161">
      <formula>$I$4="Cible garantie uniquement en achats Select +"</formula>
    </cfRule>
  </conditionalFormatting>
  <conditionalFormatting sqref="B56:B57">
    <cfRule type="expression" dxfId="96" priority="2160" stopIfTrue="1">
      <formula>$D$4="Enfants 4-10 ans"</formula>
    </cfRule>
  </conditionalFormatting>
  <conditionalFormatting sqref="B49:B50">
    <cfRule type="expression" dxfId="95" priority="2159" stopIfTrue="1">
      <formula>$D$4="Enfants 4-10 ans"</formula>
    </cfRule>
  </conditionalFormatting>
  <conditionalFormatting sqref="B42:B43">
    <cfRule type="expression" dxfId="94" priority="2158" stopIfTrue="1">
      <formula>$D$4="Enfants 4-10 ans"</formula>
    </cfRule>
  </conditionalFormatting>
  <conditionalFormatting sqref="D20:L23">
    <cfRule type="expression" dxfId="93" priority="130" stopIfTrue="1">
      <formula>$D$4="Enfants 4-10 ans"</formula>
    </cfRule>
  </conditionalFormatting>
  <conditionalFormatting sqref="D20:L23">
    <cfRule type="expression" dxfId="92" priority="127" stopIfTrue="1">
      <formula>$D$4="Enfants 4-10 ans"</formula>
    </cfRule>
  </conditionalFormatting>
  <conditionalFormatting sqref="D20:L23">
    <cfRule type="cellIs" dxfId="91" priority="128" stopIfTrue="1" operator="greaterThan">
      <formula>0</formula>
    </cfRule>
    <cfRule type="expression" dxfId="90" priority="129">
      <formula>$M$13&lt;100%</formula>
    </cfRule>
  </conditionalFormatting>
  <conditionalFormatting sqref="D20:L23">
    <cfRule type="cellIs" dxfId="89" priority="121" operator="greaterThan">
      <formula>0.75</formula>
    </cfRule>
    <cfRule type="cellIs" priority="122" operator="greaterThan">
      <formula>0.75</formula>
    </cfRule>
  </conditionalFormatting>
  <conditionalFormatting sqref="E20:F23">
    <cfRule type="expression" dxfId="88" priority="94" stopIfTrue="1">
      <formula>$D$4="Enfants 4-10 ans"</formula>
    </cfRule>
  </conditionalFormatting>
  <conditionalFormatting sqref="E20:E23">
    <cfRule type="expression" dxfId="87" priority="91" stopIfTrue="1">
      <formula>$D$4="Enfants 4-10 ans"</formula>
    </cfRule>
  </conditionalFormatting>
  <conditionalFormatting sqref="E20:E23">
    <cfRule type="cellIs" dxfId="86" priority="92" stopIfTrue="1" operator="greaterThan">
      <formula>0</formula>
    </cfRule>
    <cfRule type="expression" dxfId="85" priority="93">
      <formula>$M$13&lt;100%</formula>
    </cfRule>
  </conditionalFormatting>
  <conditionalFormatting sqref="F20:F23">
    <cfRule type="expression" dxfId="84" priority="88" stopIfTrue="1">
      <formula>$D$4="Enfants 4-10 ans"</formula>
    </cfRule>
  </conditionalFormatting>
  <conditionalFormatting sqref="F20:F23">
    <cfRule type="cellIs" dxfId="83" priority="89" stopIfTrue="1" operator="greaterThan">
      <formula>0</formula>
    </cfRule>
    <cfRule type="expression" dxfId="82" priority="90">
      <formula>$M$13&lt;100%</formula>
    </cfRule>
  </conditionalFormatting>
  <conditionalFormatting sqref="F20:F23">
    <cfRule type="expression" dxfId="81" priority="85" stopIfTrue="1">
      <formula>$D$4="Enfants 4-10 ans"</formula>
    </cfRule>
  </conditionalFormatting>
  <conditionalFormatting sqref="F20:F23">
    <cfRule type="cellIs" dxfId="80" priority="86" stopIfTrue="1" operator="greaterThan">
      <formula>0</formula>
    </cfRule>
    <cfRule type="expression" dxfId="79" priority="87">
      <formula>$M$13&lt;100%</formula>
    </cfRule>
  </conditionalFormatting>
  <conditionalFormatting sqref="F20:F23">
    <cfRule type="expression" dxfId="78" priority="79" stopIfTrue="1">
      <formula>$D$4="Enfants 4-10 ans"</formula>
    </cfRule>
  </conditionalFormatting>
  <conditionalFormatting sqref="F20:F23">
    <cfRule type="expression" dxfId="77" priority="75" stopIfTrue="1">
      <formula>$D$4="Enfants 4-10 ans"</formula>
    </cfRule>
  </conditionalFormatting>
  <conditionalFormatting sqref="F20:F23">
    <cfRule type="cellIs" dxfId="76" priority="80" stopIfTrue="1" operator="greaterThan">
      <formula>0</formula>
    </cfRule>
    <cfRule type="expression" dxfId="75" priority="81">
      <formula>$M$13&lt;100%</formula>
    </cfRule>
  </conditionalFormatting>
  <conditionalFormatting sqref="F20:F23">
    <cfRule type="expression" dxfId="74" priority="78" stopIfTrue="1">
      <formula>$D$4="Enfants 4-10 ans"</formula>
    </cfRule>
  </conditionalFormatting>
  <conditionalFormatting sqref="F20:F23">
    <cfRule type="cellIs" dxfId="73" priority="76" stopIfTrue="1" operator="greaterThan">
      <formula>0</formula>
    </cfRule>
    <cfRule type="expression" dxfId="72" priority="77">
      <formula>$M$13&lt;100%</formula>
    </cfRule>
  </conditionalFormatting>
  <conditionalFormatting sqref="F22">
    <cfRule type="expression" dxfId="71" priority="72" stopIfTrue="1">
      <formula>$D$4="Enfants 4-10 ans"</formula>
    </cfRule>
  </conditionalFormatting>
  <conditionalFormatting sqref="F22">
    <cfRule type="cellIs" dxfId="70" priority="73" stopIfTrue="1" operator="greaterThan">
      <formula>0</formula>
    </cfRule>
    <cfRule type="expression" dxfId="69" priority="74">
      <formula>$M$13&lt;100%</formula>
    </cfRule>
  </conditionalFormatting>
  <conditionalFormatting sqref="D13:L13 D20:L23">
    <cfRule type="expression" dxfId="68" priority="5286" stopIfTrue="1">
      <formula>$D$4="Enfants 4-10 ans"</formula>
    </cfRule>
    <cfRule type="cellIs" dxfId="67" priority="5287" stopIfTrue="1" operator="greaterThan">
      <formula>0</formula>
    </cfRule>
    <cfRule type="expression" dxfId="66" priority="5288">
      <formula>$M$13&lt;100%</formula>
    </cfRule>
  </conditionalFormatting>
  <conditionalFormatting sqref="M20">
    <cfRule type="expression" dxfId="65" priority="71" stopIfTrue="1">
      <formula>$D$4="Enfants 4-10 ans"</formula>
    </cfRule>
  </conditionalFormatting>
  <conditionalFormatting sqref="M21:M23">
    <cfRule type="expression" dxfId="64" priority="70" stopIfTrue="1">
      <formula>$D$4="Enfants 4-10 ans"</formula>
    </cfRule>
  </conditionalFormatting>
  <conditionalFormatting sqref="E36:F36">
    <cfRule type="expression" priority="69">
      <formula>$I$4="Cible garantie uniquement en achats Select et Select + et conditionnée à un investissement conjoint minimum sur 6play de 25% du budget TV"</formula>
    </cfRule>
  </conditionalFormatting>
  <conditionalFormatting sqref="E26:F29 E34:F36 B42:L47">
    <cfRule type="expression" priority="68">
      <formula>$I$4="Cible garantie uniquement en achats Select et Select + et conditionnée à un investissement conjoint minimum sur 6play de 25% du budget TV"</formula>
    </cfRule>
  </conditionalFormatting>
  <conditionalFormatting sqref="E26:F30 E36:F37 B42:L47">
    <cfRule type="expression" dxfId="63" priority="67">
      <formula>$I$4="Cible garantie uniquement en achats Select et Select + et conditionnée à un investissement conjoint minimum sur 6play de 25% du budget TV"</formula>
    </cfRule>
  </conditionalFormatting>
  <conditionalFormatting sqref="D49:L50">
    <cfRule type="expression" dxfId="62" priority="66" stopIfTrue="1">
      <formula>#REF!=$B$100</formula>
    </cfRule>
  </conditionalFormatting>
  <conditionalFormatting sqref="D49:L50">
    <cfRule type="expression" priority="65">
      <formula>$I$4="Cible garantie uniquement en achats Select et Select + et conditionnée à un investissement conjoint minimum sur 6play de 25% du budget TV"</formula>
    </cfRule>
  </conditionalFormatting>
  <conditionalFormatting sqref="D49:L50">
    <cfRule type="expression" dxfId="61" priority="64">
      <formula>$I$4="Cible garantie uniquement en achats Select et Select + et conditionnée à un investissement conjoint minimum sur 6play de 25% du budget TV"</formula>
    </cfRule>
  </conditionalFormatting>
  <conditionalFormatting sqref="D49:L50">
    <cfRule type="expression" dxfId="60" priority="63" stopIfTrue="1">
      <formula>#REF!=$B$100</formula>
    </cfRule>
  </conditionalFormatting>
  <conditionalFormatting sqref="D49:L50">
    <cfRule type="expression" priority="62">
      <formula>$I$4="Cible garantie uniquement en achats Select et Select + et conditionnée à un investissement conjoint minimum sur 6play de 25% du budget TV"</formula>
    </cfRule>
  </conditionalFormatting>
  <conditionalFormatting sqref="D49:L50">
    <cfRule type="expression" dxfId="59" priority="61">
      <formula>$I$4="Cible garantie uniquement en achats Select et Select + et conditionnée à un investissement conjoint minimum sur 6play de 25% du budget TV"</formula>
    </cfRule>
  </conditionalFormatting>
  <conditionalFormatting sqref="D56:L57">
    <cfRule type="expression" dxfId="58" priority="60" stopIfTrue="1">
      <formula>#REF!=$B$100</formula>
    </cfRule>
  </conditionalFormatting>
  <conditionalFormatting sqref="D56:L57">
    <cfRule type="expression" dxfId="57" priority="59" stopIfTrue="1">
      <formula>$D$4="Enfants 4-10 ans"</formula>
    </cfRule>
  </conditionalFormatting>
  <conditionalFormatting sqref="D56:L57">
    <cfRule type="expression" dxfId="56" priority="58">
      <formula>$I$4="Cible garantie uniquement en achats Select +"</formula>
    </cfRule>
  </conditionalFormatting>
  <conditionalFormatting sqref="D56:L57">
    <cfRule type="expression" dxfId="55" priority="57" stopIfTrue="1">
      <formula>#REF!=$B$100</formula>
    </cfRule>
  </conditionalFormatting>
  <conditionalFormatting sqref="D56:L57">
    <cfRule type="expression" priority="56">
      <formula>$I$4="Cible garantie uniquement en achats Select et Select + et conditionnée à un investissement conjoint minimum sur 6play de 25% du budget TV"</formula>
    </cfRule>
  </conditionalFormatting>
  <conditionalFormatting sqref="D56:L57">
    <cfRule type="expression" dxfId="54" priority="55">
      <formula>$I$4="Cible garantie uniquement en achats Select et Select + et conditionnée à un investissement conjoint minimum sur 6play de 25% du budget TV"</formula>
    </cfRule>
  </conditionalFormatting>
  <conditionalFormatting sqref="D56:L57">
    <cfRule type="expression" dxfId="53" priority="54" stopIfTrue="1">
      <formula>#REF!=$B$100</formula>
    </cfRule>
  </conditionalFormatting>
  <conditionalFormatting sqref="D56:L57">
    <cfRule type="expression" priority="53">
      <formula>$I$4="Cible garantie uniquement en achats Select et Select + et conditionnée à un investissement conjoint minimum sur 6play de 25% du budget TV"</formula>
    </cfRule>
  </conditionalFormatting>
  <conditionalFormatting sqref="D56:L57">
    <cfRule type="expression" dxfId="52" priority="52">
      <formula>$I$4="Cible garantie uniquement en achats Select et Select + et conditionnée à un investissement conjoint minimum sur 6play de 25% du budget TV"</formula>
    </cfRule>
  </conditionalFormatting>
  <conditionalFormatting sqref="G20:G23">
    <cfRule type="expression" dxfId="51" priority="51" stopIfTrue="1">
      <formula>$D$4="Enfants 4-10 ans"</formula>
    </cfRule>
  </conditionalFormatting>
  <conditionalFormatting sqref="G20:G23">
    <cfRule type="expression" dxfId="50" priority="48" stopIfTrue="1">
      <formula>$D$4="Enfants 4-10 ans"</formula>
    </cfRule>
  </conditionalFormatting>
  <conditionalFormatting sqref="G20:G23">
    <cfRule type="cellIs" dxfId="49" priority="49" stopIfTrue="1" operator="greaterThan">
      <formula>0</formula>
    </cfRule>
    <cfRule type="expression" dxfId="48" priority="50">
      <formula>$M$13&lt;100%</formula>
    </cfRule>
  </conditionalFormatting>
  <conditionalFormatting sqref="G20:G23">
    <cfRule type="expression" dxfId="47" priority="45" stopIfTrue="1">
      <formula>$D$4="Enfants 4-10 ans"</formula>
    </cfRule>
  </conditionalFormatting>
  <conditionalFormatting sqref="G20:G23">
    <cfRule type="cellIs" dxfId="46" priority="46" stopIfTrue="1" operator="greaterThan">
      <formula>0</formula>
    </cfRule>
    <cfRule type="expression" dxfId="45" priority="47">
      <formula>$M$13&lt;100%</formula>
    </cfRule>
  </conditionalFormatting>
  <conditionalFormatting sqref="G20:G23">
    <cfRule type="expression" dxfId="44" priority="42" stopIfTrue="1">
      <formula>$D$4="Enfants 4-10 ans"</formula>
    </cfRule>
  </conditionalFormatting>
  <conditionalFormatting sqref="G20:G23">
    <cfRule type="expression" dxfId="43" priority="38" stopIfTrue="1">
      <formula>$D$4="Enfants 4-10 ans"</formula>
    </cfRule>
  </conditionalFormatting>
  <conditionalFormatting sqref="G20:G23">
    <cfRule type="cellIs" dxfId="42" priority="43" stopIfTrue="1" operator="greaterThan">
      <formula>0</formula>
    </cfRule>
    <cfRule type="expression" dxfId="41" priority="44">
      <formula>$M$13&lt;100%</formula>
    </cfRule>
  </conditionalFormatting>
  <conditionalFormatting sqref="G20:G23">
    <cfRule type="expression" dxfId="40" priority="41" stopIfTrue="1">
      <formula>$D$4="Enfants 4-10 ans"</formula>
    </cfRule>
  </conditionalFormatting>
  <conditionalFormatting sqref="G20:G23">
    <cfRule type="cellIs" dxfId="39" priority="39" stopIfTrue="1" operator="greaterThan">
      <formula>0</formula>
    </cfRule>
    <cfRule type="expression" dxfId="38" priority="40">
      <formula>$M$13&lt;100%</formula>
    </cfRule>
  </conditionalFormatting>
  <conditionalFormatting sqref="G22">
    <cfRule type="expression" dxfId="37" priority="35" stopIfTrue="1">
      <formula>$D$4="Enfants 4-10 ans"</formula>
    </cfRule>
  </conditionalFormatting>
  <conditionalFormatting sqref="G22">
    <cfRule type="cellIs" dxfId="36" priority="36" stopIfTrue="1" operator="greaterThan">
      <formula>0</formula>
    </cfRule>
    <cfRule type="expression" dxfId="35" priority="37">
      <formula>$M$13&lt;100%</formula>
    </cfRule>
  </conditionalFormatting>
  <conditionalFormatting sqref="J20:J23">
    <cfRule type="expression" dxfId="34" priority="34" stopIfTrue="1">
      <formula>$D$4="Enfants 4-10 ans"</formula>
    </cfRule>
  </conditionalFormatting>
  <conditionalFormatting sqref="J20:J23">
    <cfRule type="expression" dxfId="33" priority="31" stopIfTrue="1">
      <formula>$D$4="Enfants 4-10 ans"</formula>
    </cfRule>
  </conditionalFormatting>
  <conditionalFormatting sqref="J20:J23">
    <cfRule type="cellIs" dxfId="32" priority="32" stopIfTrue="1" operator="greaterThan">
      <formula>0</formula>
    </cfRule>
    <cfRule type="expression" dxfId="31" priority="33">
      <formula>$M$13&lt;100%</formula>
    </cfRule>
  </conditionalFormatting>
  <conditionalFormatting sqref="J20:J23">
    <cfRule type="expression" dxfId="30" priority="28" stopIfTrue="1">
      <formula>$D$4="Enfants 4-10 ans"</formula>
    </cfRule>
  </conditionalFormatting>
  <conditionalFormatting sqref="J20:J23">
    <cfRule type="cellIs" dxfId="29" priority="29" stopIfTrue="1" operator="greaterThan">
      <formula>0</formula>
    </cfRule>
    <cfRule type="expression" dxfId="28" priority="30">
      <formula>$M$13&lt;100%</formula>
    </cfRule>
  </conditionalFormatting>
  <conditionalFormatting sqref="J20:J23">
    <cfRule type="expression" dxfId="27" priority="25" stopIfTrue="1">
      <formula>$D$4="Enfants 4-10 ans"</formula>
    </cfRule>
  </conditionalFormatting>
  <conditionalFormatting sqref="J20:J23">
    <cfRule type="expression" dxfId="26" priority="21" stopIfTrue="1">
      <formula>$D$4="Enfants 4-10 ans"</formula>
    </cfRule>
  </conditionalFormatting>
  <conditionalFormatting sqref="J20:J23">
    <cfRule type="cellIs" dxfId="25" priority="26" stopIfTrue="1" operator="greaterThan">
      <formula>0</formula>
    </cfRule>
    <cfRule type="expression" dxfId="24" priority="27">
      <formula>$M$13&lt;100%</formula>
    </cfRule>
  </conditionalFormatting>
  <conditionalFormatting sqref="J20:J23">
    <cfRule type="expression" dxfId="23" priority="24" stopIfTrue="1">
      <formula>$D$4="Enfants 4-10 ans"</formula>
    </cfRule>
  </conditionalFormatting>
  <conditionalFormatting sqref="J20:J23">
    <cfRule type="cellIs" dxfId="22" priority="22" stopIfTrue="1" operator="greaterThan">
      <formula>0</formula>
    </cfRule>
    <cfRule type="expression" dxfId="21" priority="23">
      <formula>$M$13&lt;100%</formula>
    </cfRule>
  </conditionalFormatting>
  <conditionalFormatting sqref="J22">
    <cfRule type="expression" dxfId="20" priority="18" stopIfTrue="1">
      <formula>$D$4="Enfants 4-10 ans"</formula>
    </cfRule>
  </conditionalFormatting>
  <conditionalFormatting sqref="J22">
    <cfRule type="cellIs" dxfId="19" priority="19" stopIfTrue="1" operator="greaterThan">
      <formula>0</formula>
    </cfRule>
    <cfRule type="expression" dxfId="18" priority="20">
      <formula>$M$13&lt;100%</formula>
    </cfRule>
  </conditionalFormatting>
  <conditionalFormatting sqref="K20:K23">
    <cfRule type="expression" dxfId="17" priority="17" stopIfTrue="1">
      <formula>$D$4="Enfants 4-10 ans"</formula>
    </cfRule>
  </conditionalFormatting>
  <conditionalFormatting sqref="K20:K23">
    <cfRule type="expression" dxfId="16" priority="14" stopIfTrue="1">
      <formula>$D$4="Enfants 4-10 ans"</formula>
    </cfRule>
  </conditionalFormatting>
  <conditionalFormatting sqref="K20:K23">
    <cfRule type="cellIs" dxfId="15" priority="15" stopIfTrue="1" operator="greaterThan">
      <formula>0</formula>
    </cfRule>
    <cfRule type="expression" dxfId="14" priority="16">
      <formula>$M$13&lt;100%</formula>
    </cfRule>
  </conditionalFormatting>
  <conditionalFormatting sqref="K20:K23">
    <cfRule type="expression" dxfId="13" priority="11" stopIfTrue="1">
      <formula>$D$4="Enfants 4-10 ans"</formula>
    </cfRule>
  </conditionalFormatting>
  <conditionalFormatting sqref="K20:K23">
    <cfRule type="cellIs" dxfId="12" priority="12" stopIfTrue="1" operator="greaterThan">
      <formula>0</formula>
    </cfRule>
    <cfRule type="expression" dxfId="11" priority="13">
      <formula>$M$13&lt;100%</formula>
    </cfRule>
  </conditionalFormatting>
  <conditionalFormatting sqref="K20:K23">
    <cfRule type="expression" dxfId="10" priority="8" stopIfTrue="1">
      <formula>$D$4="Enfants 4-10 ans"</formula>
    </cfRule>
  </conditionalFormatting>
  <conditionalFormatting sqref="K20:K23">
    <cfRule type="expression" dxfId="9" priority="4" stopIfTrue="1">
      <formula>$D$4="Enfants 4-10 ans"</formula>
    </cfRule>
  </conditionalFormatting>
  <conditionalFormatting sqref="K20:K23">
    <cfRule type="cellIs" dxfId="8" priority="9" stopIfTrue="1" operator="greaterThan">
      <formula>0</formula>
    </cfRule>
    <cfRule type="expression" dxfId="7" priority="10">
      <formula>$M$13&lt;100%</formula>
    </cfRule>
  </conditionalFormatting>
  <conditionalFormatting sqref="K20:K23">
    <cfRule type="expression" dxfId="6" priority="7" stopIfTrue="1">
      <formula>$D$4="Enfants 4-10 ans"</formula>
    </cfRule>
  </conditionalFormatting>
  <conditionalFormatting sqref="K20:K23">
    <cfRule type="cellIs" dxfId="5" priority="5" stopIfTrue="1" operator="greaterThan">
      <formula>0</formula>
    </cfRule>
    <cfRule type="expression" dxfId="4" priority="6">
      <formula>$M$13&lt;100%</formula>
    </cfRule>
  </conditionalFormatting>
  <conditionalFormatting sqref="K22">
    <cfRule type="expression" dxfId="3" priority="1" stopIfTrue="1">
      <formula>$D$4="Enfants 4-10 ans"</formula>
    </cfRule>
  </conditionalFormatting>
  <conditionalFormatting sqref="K22">
    <cfRule type="cellIs" dxfId="2" priority="2" stopIfTrue="1" operator="greaterThan">
      <formula>0</formula>
    </cfRule>
    <cfRule type="expression" dxfId="1" priority="3">
      <formula>$M$13&lt;100%</formula>
    </cfRule>
  </conditionalFormatting>
  <printOptions horizontalCentered="1"/>
  <pageMargins left="0.15748031496062992" right="0.15748031496062992" top="0.19685039370078741" bottom="0.23622047244094491" header="0.31496062992125984" footer="0.31496062992125984"/>
  <pageSetup paperSize="9" scale="57" orientation="portrait" horizontalDpi="1200" verticalDpi="12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88" stopIfTrue="1" id="{23CB5981-9AE8-469C-8D48-11697CE2B515}">
            <xm:f>$I$4=INDICES!$D$13</xm:f>
            <x14:dxf>
              <font>
                <color theme="0"/>
              </font>
              <fill>
                <patternFill patternType="solid">
                  <fgColor theme="0"/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E36:F36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INDICES!B6:B36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W36"/>
  <sheetViews>
    <sheetView showGridLines="0" zoomScale="106" zoomScaleNormal="106" workbookViewId="0">
      <selection activeCell="D4" sqref="D4:G4"/>
    </sheetView>
  </sheetViews>
  <sheetFormatPr baseColWidth="10" defaultColWidth="11.5" defaultRowHeight="15"/>
  <cols>
    <col min="1" max="1" width="3.5" style="10" customWidth="1"/>
    <col min="2" max="2" width="24.1640625" style="10" customWidth="1"/>
    <col min="3" max="13" width="12.6640625" style="3" customWidth="1"/>
    <col min="14" max="14" width="16.5" style="4" customWidth="1"/>
    <col min="15" max="15" width="15.5" style="13" customWidth="1"/>
    <col min="16" max="16" width="17.33203125" style="3" customWidth="1"/>
    <col min="17" max="17" width="9" style="10" hidden="1" customWidth="1"/>
    <col min="18" max="18" width="13.33203125" style="5" hidden="1" customWidth="1"/>
    <col min="19" max="19" width="18.5" style="3" customWidth="1"/>
    <col min="20" max="20" width="18.33203125" style="10" customWidth="1"/>
    <col min="21" max="21" width="7.33203125" style="5" customWidth="1"/>
    <col min="22" max="22" width="14.6640625" style="3" customWidth="1"/>
    <col min="23" max="23" width="17.6640625" style="10" customWidth="1"/>
    <col min="24" max="24" width="3.33203125" style="10" customWidth="1"/>
    <col min="25" max="16384" width="11.5" style="10"/>
  </cols>
  <sheetData>
    <row r="1" spans="1:23" ht="23.25" customHeight="1" thickBot="1">
      <c r="B1" s="9"/>
      <c r="Q1" s="12" t="s">
        <v>4</v>
      </c>
      <c r="S1" s="13"/>
      <c r="T1" s="20"/>
    </row>
    <row r="2" spans="1:23" ht="23.25" customHeight="1" thickBot="1">
      <c r="B2" s="235">
        <v>2021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  <c r="Q2" s="12" t="s">
        <v>3</v>
      </c>
      <c r="S2" s="13"/>
      <c r="T2" s="20"/>
    </row>
    <row r="3" spans="1:23" s="14" customFormat="1" ht="12" customHeight="1">
      <c r="A3" s="10"/>
      <c r="B3" s="6"/>
      <c r="C3" s="3"/>
      <c r="D3" s="3"/>
      <c r="E3" s="3"/>
      <c r="F3" s="19"/>
      <c r="G3" s="7"/>
      <c r="H3" s="19"/>
      <c r="I3" s="7"/>
      <c r="J3" s="19"/>
      <c r="K3" s="19"/>
      <c r="L3" s="19"/>
      <c r="M3" s="19"/>
      <c r="N3" s="4"/>
      <c r="O3" s="8"/>
      <c r="P3" s="7"/>
      <c r="R3" s="15"/>
      <c r="S3" s="7"/>
      <c r="U3" s="15"/>
      <c r="V3" s="7"/>
    </row>
    <row r="4" spans="1:23" s="14" customFormat="1" ht="12" customHeight="1">
      <c r="A4" s="10"/>
      <c r="B4" s="6"/>
      <c r="C4" s="3"/>
      <c r="D4" s="3"/>
      <c r="E4" s="3"/>
      <c r="F4" s="19"/>
      <c r="G4" s="7"/>
      <c r="H4" s="19"/>
      <c r="I4" s="7"/>
      <c r="J4" s="19"/>
      <c r="K4" s="19"/>
      <c r="L4" s="19"/>
      <c r="M4" s="19"/>
      <c r="N4" s="4"/>
      <c r="O4" s="8"/>
      <c r="P4" s="7"/>
      <c r="R4" s="15"/>
      <c r="S4" s="7"/>
      <c r="U4" s="15"/>
      <c r="V4" s="7"/>
    </row>
    <row r="5" spans="1:23" customFormat="1" ht="14">
      <c r="B5" s="40"/>
      <c r="C5" s="22"/>
      <c r="D5" s="190">
        <f>'SIMULATION COUT GRP'!D9</f>
        <v>44197</v>
      </c>
      <c r="E5" s="190">
        <f>'SIMULATION COUT GRP'!E9</f>
        <v>44235</v>
      </c>
      <c r="F5" s="190">
        <f>'SIMULATION COUT GRP'!F9</f>
        <v>44256</v>
      </c>
      <c r="G5" s="190">
        <f>'SIMULATION COUT GRP'!G9</f>
        <v>44298</v>
      </c>
      <c r="H5" s="190">
        <f>'SIMULATION COUT GRP'!H9</f>
        <v>44333</v>
      </c>
      <c r="I5" s="190">
        <f>'SIMULATION COUT GRP'!I9</f>
        <v>44389</v>
      </c>
      <c r="J5" s="190">
        <f>'SIMULATION COUT GRP'!J9</f>
        <v>44410</v>
      </c>
      <c r="K5" s="190">
        <f>'SIMULATION COUT GRP'!K9</f>
        <v>44431</v>
      </c>
      <c r="L5" s="190">
        <f>'SIMULATION COUT GRP'!L9</f>
        <v>44550</v>
      </c>
    </row>
    <row r="6" spans="1:23" customFormat="1" ht="14">
      <c r="B6" s="40"/>
      <c r="C6" s="22"/>
      <c r="D6" s="191">
        <f>'SIMULATION COUT GRP'!D10</f>
        <v>44234</v>
      </c>
      <c r="E6" s="191">
        <f>'SIMULATION COUT GRP'!E10</f>
        <v>44255</v>
      </c>
      <c r="F6" s="191">
        <f>'SIMULATION COUT GRP'!F10</f>
        <v>44297</v>
      </c>
      <c r="G6" s="191">
        <f>'SIMULATION COUT GRP'!G10</f>
        <v>44332</v>
      </c>
      <c r="H6" s="191">
        <f>'SIMULATION COUT GRP'!H10</f>
        <v>44388</v>
      </c>
      <c r="I6" s="191">
        <f>'SIMULATION COUT GRP'!I10</f>
        <v>44409</v>
      </c>
      <c r="J6" s="191">
        <f>'SIMULATION COUT GRP'!J10</f>
        <v>44430</v>
      </c>
      <c r="K6" s="191">
        <f>'SIMULATION COUT GRP'!K10</f>
        <v>44549</v>
      </c>
      <c r="L6" s="191">
        <f>'SIMULATION COUT GRP'!L10</f>
        <v>44561</v>
      </c>
    </row>
    <row r="7" spans="1:23" customFormat="1" ht="14">
      <c r="B7" s="24"/>
      <c r="C7" s="21"/>
      <c r="D7" s="51">
        <f>'SIMULATION COUT GRP'!D11</f>
        <v>92</v>
      </c>
      <c r="E7" s="51">
        <f>'SIMULATION COUT GRP'!E11</f>
        <v>88</v>
      </c>
      <c r="F7" s="51">
        <f>'SIMULATION COUT GRP'!F11</f>
        <v>107</v>
      </c>
      <c r="G7" s="51">
        <f>'SIMULATION COUT GRP'!G11</f>
        <v>102</v>
      </c>
      <c r="H7" s="51">
        <f>'SIMULATION COUT GRP'!H11</f>
        <v>120</v>
      </c>
      <c r="I7" s="51">
        <f>'SIMULATION COUT GRP'!I11</f>
        <v>90</v>
      </c>
      <c r="J7" s="51">
        <f>'SIMULATION COUT GRP'!J11</f>
        <v>75</v>
      </c>
      <c r="K7" s="51">
        <f>'SIMULATION COUT GRP'!K11</f>
        <v>125</v>
      </c>
      <c r="L7" s="51">
        <f>'SIMULATION COUT GRP'!L11</f>
        <v>90</v>
      </c>
    </row>
    <row r="8" spans="1:23" customFormat="1" ht="16">
      <c r="B8" s="52" t="s">
        <v>15</v>
      </c>
      <c r="C8" s="53">
        <f>'SIMULATION COUT GRP'!$O$20</f>
        <v>90</v>
      </c>
      <c r="D8" s="139">
        <f>$C8*D$7/10000</f>
        <v>0.82799999999999996</v>
      </c>
      <c r="E8" s="139">
        <f t="shared" ref="E8:L8" si="0">$C8*E$7/10000</f>
        <v>0.79200000000000004</v>
      </c>
      <c r="F8" s="139">
        <f t="shared" si="0"/>
        <v>0.96299999999999997</v>
      </c>
      <c r="G8" s="139">
        <f t="shared" si="0"/>
        <v>0.91800000000000004</v>
      </c>
      <c r="H8" s="139">
        <f t="shared" si="0"/>
        <v>1.08</v>
      </c>
      <c r="I8" s="139">
        <f t="shared" si="0"/>
        <v>0.81</v>
      </c>
      <c r="J8" s="139">
        <f t="shared" si="0"/>
        <v>0.67500000000000004</v>
      </c>
      <c r="K8" s="139">
        <f t="shared" si="0"/>
        <v>1.125</v>
      </c>
      <c r="L8" s="139">
        <f t="shared" si="0"/>
        <v>0.81</v>
      </c>
    </row>
    <row r="9" spans="1:23" customFormat="1" ht="16">
      <c r="B9" s="52" t="s">
        <v>16</v>
      </c>
      <c r="C9" s="53">
        <f>'SIMULATION COUT GRP'!$O$21</f>
        <v>100</v>
      </c>
      <c r="D9" s="139">
        <f t="shared" ref="D9:L11" si="1">$C9*D$7/10000</f>
        <v>0.92</v>
      </c>
      <c r="E9" s="139">
        <f t="shared" si="1"/>
        <v>0.88</v>
      </c>
      <c r="F9" s="139">
        <f t="shared" si="1"/>
        <v>1.07</v>
      </c>
      <c r="G9" s="139">
        <f t="shared" si="1"/>
        <v>1.02</v>
      </c>
      <c r="H9" s="139">
        <f t="shared" si="1"/>
        <v>1.2</v>
      </c>
      <c r="I9" s="139">
        <f t="shared" si="1"/>
        <v>0.9</v>
      </c>
      <c r="J9" s="139">
        <f t="shared" si="1"/>
        <v>0.75</v>
      </c>
      <c r="K9" s="139">
        <f t="shared" si="1"/>
        <v>1.25</v>
      </c>
      <c r="L9" s="139">
        <f t="shared" si="1"/>
        <v>0.9</v>
      </c>
    </row>
    <row r="10" spans="1:23" customFormat="1" ht="16">
      <c r="B10" s="52" t="s">
        <v>17</v>
      </c>
      <c r="C10" s="53">
        <f>'SIMULATION COUT GRP'!$O$22</f>
        <v>140</v>
      </c>
      <c r="D10" s="139">
        <f t="shared" si="1"/>
        <v>1.288</v>
      </c>
      <c r="E10" s="139">
        <f t="shared" si="1"/>
        <v>1.232</v>
      </c>
      <c r="F10" s="139">
        <f t="shared" si="1"/>
        <v>1.498</v>
      </c>
      <c r="G10" s="139">
        <f t="shared" si="1"/>
        <v>1.4279999999999999</v>
      </c>
      <c r="H10" s="139">
        <f t="shared" si="1"/>
        <v>1.68</v>
      </c>
      <c r="I10" s="139">
        <f t="shared" si="1"/>
        <v>1.26</v>
      </c>
      <c r="J10" s="139">
        <f t="shared" si="1"/>
        <v>1.05</v>
      </c>
      <c r="K10" s="139">
        <f t="shared" si="1"/>
        <v>1.75</v>
      </c>
      <c r="L10" s="139">
        <f t="shared" si="1"/>
        <v>1.26</v>
      </c>
    </row>
    <row r="11" spans="1:23" customFormat="1" ht="16">
      <c r="B11" s="52" t="s">
        <v>18</v>
      </c>
      <c r="C11" s="53">
        <f>'SIMULATION COUT GRP'!$O$23</f>
        <v>80</v>
      </c>
      <c r="D11" s="139">
        <f t="shared" si="1"/>
        <v>0.73599999999999999</v>
      </c>
      <c r="E11" s="139">
        <f t="shared" si="1"/>
        <v>0.70399999999999996</v>
      </c>
      <c r="F11" s="139">
        <f t="shared" si="1"/>
        <v>0.85599999999999998</v>
      </c>
      <c r="G11" s="139">
        <f t="shared" si="1"/>
        <v>0.81599999999999995</v>
      </c>
      <c r="H11" s="139">
        <f t="shared" si="1"/>
        <v>0.96</v>
      </c>
      <c r="I11" s="139">
        <f t="shared" si="1"/>
        <v>0.72</v>
      </c>
      <c r="J11" s="139">
        <f t="shared" si="1"/>
        <v>0.6</v>
      </c>
      <c r="K11" s="139">
        <f t="shared" si="1"/>
        <v>1</v>
      </c>
      <c r="L11" s="139">
        <f t="shared" si="1"/>
        <v>0.72</v>
      </c>
    </row>
    <row r="12" spans="1:23" s="37" customFormat="1">
      <c r="B12" s="31"/>
      <c r="C12" s="31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23" s="37" customFormat="1">
      <c r="C13" s="31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23" customFormat="1" ht="15" customHeight="1">
      <c r="B14" s="233" t="s">
        <v>85</v>
      </c>
      <c r="C14" s="234"/>
      <c r="D14" s="51">
        <f t="shared" ref="D14:L14" si="2">D7</f>
        <v>92</v>
      </c>
      <c r="E14" s="51">
        <f t="shared" si="2"/>
        <v>88</v>
      </c>
      <c r="F14" s="51">
        <f t="shared" si="2"/>
        <v>107</v>
      </c>
      <c r="G14" s="51">
        <f t="shared" si="2"/>
        <v>102</v>
      </c>
      <c r="H14" s="51">
        <f t="shared" si="2"/>
        <v>120</v>
      </c>
      <c r="I14" s="51">
        <f t="shared" si="2"/>
        <v>90</v>
      </c>
      <c r="J14" s="51">
        <f t="shared" si="2"/>
        <v>75</v>
      </c>
      <c r="K14" s="51">
        <f t="shared" si="2"/>
        <v>125</v>
      </c>
      <c r="L14" s="51">
        <f t="shared" si="2"/>
        <v>90</v>
      </c>
      <c r="M14" s="50"/>
    </row>
    <row r="15" spans="1:23" s="14" customFormat="1" ht="36" customHeight="1">
      <c r="A15" s="10"/>
      <c r="B15" s="233"/>
      <c r="C15" s="234"/>
      <c r="D15" s="186">
        <f>'SIMULATION COUT GRP'!D13</f>
        <v>0</v>
      </c>
      <c r="E15" s="186">
        <f>'SIMULATION COUT GRP'!E13</f>
        <v>0</v>
      </c>
      <c r="F15" s="186">
        <f>'SIMULATION COUT GRP'!F13</f>
        <v>0</v>
      </c>
      <c r="G15" s="186">
        <f>'SIMULATION COUT GRP'!G13</f>
        <v>0</v>
      </c>
      <c r="H15" s="186">
        <f>'SIMULATION COUT GRP'!H13</f>
        <v>0</v>
      </c>
      <c r="I15" s="186">
        <f>'SIMULATION COUT GRP'!I13</f>
        <v>0</v>
      </c>
      <c r="J15" s="186">
        <f>'SIMULATION COUT GRP'!J13</f>
        <v>0</v>
      </c>
      <c r="K15" s="186">
        <f>'SIMULATION COUT GRP'!K13</f>
        <v>0</v>
      </c>
      <c r="L15" s="186">
        <f>'SIMULATION COUT GRP'!L13</f>
        <v>0</v>
      </c>
      <c r="M15" s="148">
        <f>SUM(D15:L15)</f>
        <v>0</v>
      </c>
      <c r="N15" s="43"/>
      <c r="O15" s="4"/>
      <c r="P15" s="8"/>
      <c r="Q15" s="7"/>
      <c r="S15" s="15"/>
      <c r="T15" s="7"/>
      <c r="V15" s="15"/>
      <c r="W15" s="7"/>
    </row>
    <row r="16" spans="1:23" s="14" customFormat="1" ht="12" customHeight="1">
      <c r="A16" s="10"/>
      <c r="B16" s="6"/>
      <c r="C16" s="38"/>
      <c r="D16" s="47"/>
      <c r="E16" s="47"/>
      <c r="F16" s="47"/>
      <c r="G16" s="47"/>
      <c r="H16" s="47"/>
      <c r="I16" s="47"/>
      <c r="J16" s="47"/>
      <c r="K16" s="47"/>
      <c r="L16" s="47"/>
      <c r="M16" s="45"/>
      <c r="N16" s="46"/>
      <c r="O16" s="4"/>
      <c r="P16" s="8"/>
      <c r="Q16" s="7"/>
      <c r="S16" s="15"/>
      <c r="T16" s="7"/>
      <c r="V16" s="15"/>
      <c r="W16" s="7"/>
    </row>
    <row r="17" spans="1:23" s="11" customFormat="1" ht="14.25" customHeight="1">
      <c r="A17" s="10"/>
      <c r="B17" s="6"/>
      <c r="C17" s="3"/>
      <c r="D17" s="13"/>
      <c r="E17" s="13"/>
      <c r="F17" s="41"/>
      <c r="G17" s="16"/>
      <c r="H17" s="41"/>
      <c r="I17" s="16"/>
      <c r="J17" s="41"/>
      <c r="K17" s="41"/>
      <c r="L17" s="41"/>
      <c r="M17" s="41"/>
      <c r="N17" s="4"/>
      <c r="O17" s="16"/>
      <c r="P17" s="17"/>
      <c r="R17" s="18"/>
      <c r="S17" s="17"/>
      <c r="U17" s="18"/>
      <c r="V17" s="17"/>
    </row>
    <row r="18" spans="1:23" customFormat="1" ht="15" customHeight="1">
      <c r="B18" s="238" t="s">
        <v>29</v>
      </c>
      <c r="C18" s="239"/>
      <c r="D18" s="190">
        <f t="shared" ref="D18:L18" si="3">D5</f>
        <v>44197</v>
      </c>
      <c r="E18" s="190">
        <f t="shared" si="3"/>
        <v>44235</v>
      </c>
      <c r="F18" s="190">
        <f t="shared" si="3"/>
        <v>44256</v>
      </c>
      <c r="G18" s="190">
        <f t="shared" si="3"/>
        <v>44298</v>
      </c>
      <c r="H18" s="190">
        <f t="shared" si="3"/>
        <v>44333</v>
      </c>
      <c r="I18" s="190">
        <f t="shared" si="3"/>
        <v>44389</v>
      </c>
      <c r="J18" s="190">
        <f t="shared" si="3"/>
        <v>44410</v>
      </c>
      <c r="K18" s="190">
        <f t="shared" si="3"/>
        <v>44431</v>
      </c>
      <c r="L18" s="190">
        <f t="shared" si="3"/>
        <v>44550</v>
      </c>
      <c r="M18" s="170" t="s">
        <v>13</v>
      </c>
      <c r="N18" s="4"/>
      <c r="O18" s="13"/>
    </row>
    <row r="19" spans="1:23" customFormat="1">
      <c r="B19" s="238"/>
      <c r="C19" s="239"/>
      <c r="D19" s="191">
        <f>D6</f>
        <v>44234</v>
      </c>
      <c r="E19" s="191">
        <f t="shared" ref="E19:L19" si="4">E6</f>
        <v>44255</v>
      </c>
      <c r="F19" s="191">
        <f t="shared" si="4"/>
        <v>44297</v>
      </c>
      <c r="G19" s="191">
        <f t="shared" si="4"/>
        <v>44332</v>
      </c>
      <c r="H19" s="191">
        <f t="shared" si="4"/>
        <v>44388</v>
      </c>
      <c r="I19" s="191">
        <f t="shared" si="4"/>
        <v>44409</v>
      </c>
      <c r="J19" s="191">
        <f t="shared" si="4"/>
        <v>44430</v>
      </c>
      <c r="K19" s="191">
        <f t="shared" si="4"/>
        <v>44549</v>
      </c>
      <c r="L19" s="191">
        <f t="shared" si="4"/>
        <v>44561</v>
      </c>
      <c r="M19" s="194"/>
      <c r="N19" s="4"/>
      <c r="O19" s="13"/>
    </row>
    <row r="20" spans="1:23" customFormat="1">
      <c r="B20" s="10"/>
      <c r="C20" s="22"/>
      <c r="D20" s="147">
        <f t="shared" ref="D20:L20" si="5">D7</f>
        <v>92</v>
      </c>
      <c r="E20" s="147">
        <f t="shared" si="5"/>
        <v>88</v>
      </c>
      <c r="F20" s="147">
        <f t="shared" si="5"/>
        <v>107</v>
      </c>
      <c r="G20" s="147">
        <f t="shared" si="5"/>
        <v>102</v>
      </c>
      <c r="H20" s="147">
        <f t="shared" si="5"/>
        <v>120</v>
      </c>
      <c r="I20" s="147">
        <f t="shared" si="5"/>
        <v>90</v>
      </c>
      <c r="J20" s="147">
        <f t="shared" si="5"/>
        <v>75</v>
      </c>
      <c r="K20" s="147">
        <f t="shared" si="5"/>
        <v>125</v>
      </c>
      <c r="L20" s="147">
        <f t="shared" si="5"/>
        <v>90</v>
      </c>
      <c r="M20" s="189">
        <f>SUMPRODUCT(D20:L20,D15:L15)</f>
        <v>0</v>
      </c>
      <c r="N20" s="7"/>
      <c r="O20" s="13"/>
    </row>
    <row r="21" spans="1:23" customFormat="1" ht="16">
      <c r="B21" s="52" t="s">
        <v>15</v>
      </c>
      <c r="C21" s="53">
        <f>'SIMULATION COUT GRP'!$O$20</f>
        <v>90</v>
      </c>
      <c r="D21" s="23">
        <f>'SIMULATION COUT GRP'!D20</f>
        <v>0</v>
      </c>
      <c r="E21" s="23">
        <f>'SIMULATION COUT GRP'!E20</f>
        <v>0</v>
      </c>
      <c r="F21" s="23">
        <f>'SIMULATION COUT GRP'!F20</f>
        <v>0</v>
      </c>
      <c r="G21" s="23">
        <f>'SIMULATION COUT GRP'!G20</f>
        <v>0</v>
      </c>
      <c r="H21" s="23">
        <f>'SIMULATION COUT GRP'!H20</f>
        <v>0</v>
      </c>
      <c r="I21" s="23">
        <f>'SIMULATION COUT GRP'!I20</f>
        <v>0</v>
      </c>
      <c r="J21" s="23">
        <f>'SIMULATION COUT GRP'!J20</f>
        <v>0</v>
      </c>
      <c r="K21" s="23">
        <f>'SIMULATION COUT GRP'!K20</f>
        <v>0</v>
      </c>
      <c r="L21" s="23">
        <f>'SIMULATION COUT GRP'!L20</f>
        <v>0</v>
      </c>
      <c r="M21" s="55">
        <f>SUMPRODUCT($D$15:$L$15,D21:L21)</f>
        <v>0</v>
      </c>
      <c r="N21" s="4"/>
    </row>
    <row r="22" spans="1:23" customFormat="1" ht="16">
      <c r="B22" s="52" t="s">
        <v>16</v>
      </c>
      <c r="C22" s="53">
        <f>'SIMULATION COUT GRP'!$O$21</f>
        <v>100</v>
      </c>
      <c r="D22" s="23">
        <f>'SIMULATION COUT GRP'!D21</f>
        <v>0</v>
      </c>
      <c r="E22" s="23">
        <f>'SIMULATION COUT GRP'!E21</f>
        <v>0</v>
      </c>
      <c r="F22" s="23">
        <f>'SIMULATION COUT GRP'!F21</f>
        <v>0</v>
      </c>
      <c r="G22" s="23">
        <f>'SIMULATION COUT GRP'!G21</f>
        <v>0</v>
      </c>
      <c r="H22" s="23">
        <f>'SIMULATION COUT GRP'!H21</f>
        <v>0</v>
      </c>
      <c r="I22" s="23">
        <f>'SIMULATION COUT GRP'!I21</f>
        <v>0</v>
      </c>
      <c r="J22" s="23">
        <f>'SIMULATION COUT GRP'!J21</f>
        <v>0</v>
      </c>
      <c r="K22" s="23">
        <f>'SIMULATION COUT GRP'!K21</f>
        <v>0</v>
      </c>
      <c r="L22" s="23">
        <f>'SIMULATION COUT GRP'!L21</f>
        <v>0</v>
      </c>
      <c r="M22" s="55">
        <f>SUMPRODUCT($D$15:$L$15,D22:L22)</f>
        <v>0</v>
      </c>
      <c r="N22" s="4"/>
    </row>
    <row r="23" spans="1:23" customFormat="1" ht="16">
      <c r="B23" s="52" t="s">
        <v>17</v>
      </c>
      <c r="C23" s="53">
        <f>'SIMULATION COUT GRP'!$O$22</f>
        <v>140</v>
      </c>
      <c r="D23" s="23">
        <f>'SIMULATION COUT GRP'!D22</f>
        <v>0</v>
      </c>
      <c r="E23" s="23">
        <f>'SIMULATION COUT GRP'!E22</f>
        <v>0</v>
      </c>
      <c r="F23" s="23">
        <f>'SIMULATION COUT GRP'!F22</f>
        <v>0</v>
      </c>
      <c r="G23" s="23">
        <f>'SIMULATION COUT GRP'!G22</f>
        <v>0</v>
      </c>
      <c r="H23" s="23">
        <f>'SIMULATION COUT GRP'!H22</f>
        <v>0</v>
      </c>
      <c r="I23" s="23">
        <f>'SIMULATION COUT GRP'!I22</f>
        <v>0</v>
      </c>
      <c r="J23" s="23">
        <f>'SIMULATION COUT GRP'!J22</f>
        <v>0</v>
      </c>
      <c r="K23" s="23">
        <f>'SIMULATION COUT GRP'!K22</f>
        <v>0</v>
      </c>
      <c r="L23" s="23">
        <f>'SIMULATION COUT GRP'!L22</f>
        <v>0</v>
      </c>
      <c r="M23" s="55">
        <f>SUMPRODUCT($D$15:$L$15,D23:L23)</f>
        <v>0</v>
      </c>
      <c r="N23" s="4"/>
    </row>
    <row r="24" spans="1:23" customFormat="1" ht="16">
      <c r="B24" s="52" t="s">
        <v>18</v>
      </c>
      <c r="C24" s="53">
        <f>'SIMULATION COUT GRP'!$O$23</f>
        <v>80</v>
      </c>
      <c r="D24" s="23">
        <f>'SIMULATION COUT GRP'!D23</f>
        <v>0</v>
      </c>
      <c r="E24" s="23">
        <f>'SIMULATION COUT GRP'!E23</f>
        <v>0</v>
      </c>
      <c r="F24" s="23">
        <f>'SIMULATION COUT GRP'!F23</f>
        <v>0</v>
      </c>
      <c r="G24" s="23">
        <f>'SIMULATION COUT GRP'!G23</f>
        <v>0</v>
      </c>
      <c r="H24" s="23">
        <f>'SIMULATION COUT GRP'!H23</f>
        <v>0</v>
      </c>
      <c r="I24" s="23">
        <f>'SIMULATION COUT GRP'!I23</f>
        <v>0</v>
      </c>
      <c r="J24" s="23">
        <f>'SIMULATION COUT GRP'!J23</f>
        <v>0</v>
      </c>
      <c r="K24" s="23">
        <f>'SIMULATION COUT GRP'!K23</f>
        <v>0</v>
      </c>
      <c r="L24" s="23">
        <f>'SIMULATION COUT GRP'!L23</f>
        <v>0</v>
      </c>
      <c r="M24" s="55">
        <f>SUMPRODUCT($D$15:$L$15,D24:L24)</f>
        <v>0</v>
      </c>
      <c r="N24" s="4"/>
    </row>
    <row r="25" spans="1:23" customFormat="1" ht="16">
      <c r="B25" s="54" t="s">
        <v>14</v>
      </c>
      <c r="C25" s="171">
        <f>SUMPRODUCT($C$21:$C$24,M21:M24)</f>
        <v>0</v>
      </c>
      <c r="D25" s="150">
        <f>'SIMULATION COUT GRP'!D24</f>
        <v>0</v>
      </c>
      <c r="E25" s="150">
        <f>'SIMULATION COUT GRP'!E24</f>
        <v>0</v>
      </c>
      <c r="F25" s="150">
        <f>'SIMULATION COUT GRP'!F24</f>
        <v>0</v>
      </c>
      <c r="G25" s="150">
        <f>'SIMULATION COUT GRP'!G24</f>
        <v>0</v>
      </c>
      <c r="H25" s="150">
        <f>'SIMULATION COUT GRP'!H24</f>
        <v>0</v>
      </c>
      <c r="I25" s="150">
        <f>'SIMULATION COUT GRP'!I24</f>
        <v>0</v>
      </c>
      <c r="J25" s="150">
        <f>'SIMULATION COUT GRP'!J24</f>
        <v>0</v>
      </c>
      <c r="K25" s="150">
        <f>'SIMULATION COUT GRP'!K24</f>
        <v>0</v>
      </c>
      <c r="L25" s="150">
        <f>'SIMULATION COUT GRP'!L24</f>
        <v>0</v>
      </c>
      <c r="M25" s="149">
        <f>SUM(M21:M24)</f>
        <v>0</v>
      </c>
      <c r="N25" s="4"/>
    </row>
    <row r="26" spans="1:23" s="37" customFormat="1">
      <c r="B26" s="31"/>
      <c r="C26" s="44" t="s">
        <v>26</v>
      </c>
      <c r="D26" s="151">
        <f>SUMPRODUCT(D8:D11,D21:D24)*100</f>
        <v>0</v>
      </c>
      <c r="E26" s="151">
        <f t="shared" ref="E26:L26" si="6">SUMPRODUCT(E8:E11,E21:E24)*100</f>
        <v>0</v>
      </c>
      <c r="F26" s="151">
        <f t="shared" si="6"/>
        <v>0</v>
      </c>
      <c r="G26" s="151">
        <f t="shared" si="6"/>
        <v>0</v>
      </c>
      <c r="H26" s="151">
        <f t="shared" si="6"/>
        <v>0</v>
      </c>
      <c r="I26" s="151">
        <f t="shared" si="6"/>
        <v>0</v>
      </c>
      <c r="J26" s="151">
        <f t="shared" si="6"/>
        <v>0</v>
      </c>
      <c r="K26" s="151">
        <f t="shared" si="6"/>
        <v>0</v>
      </c>
      <c r="L26" s="151">
        <f t="shared" si="6"/>
        <v>0</v>
      </c>
    </row>
    <row r="27" spans="1:23" s="14" customFormat="1" ht="12" customHeight="1">
      <c r="A27" s="10"/>
      <c r="B27" s="6"/>
      <c r="C27" s="6"/>
      <c r="D27" s="3"/>
      <c r="E27" s="3"/>
      <c r="F27" s="3"/>
      <c r="G27" s="19"/>
      <c r="H27" s="7"/>
      <c r="I27" s="19"/>
      <c r="J27" s="7"/>
      <c r="K27" s="7"/>
      <c r="L27" s="7"/>
      <c r="N27" s="19"/>
      <c r="O27" s="4"/>
      <c r="P27" s="8"/>
      <c r="Q27" s="7"/>
      <c r="S27" s="15"/>
      <c r="T27" s="7"/>
      <c r="V27" s="15"/>
      <c r="W27" s="7"/>
    </row>
    <row r="28" spans="1:23" s="14" customFormat="1" ht="12" customHeight="1">
      <c r="A28" s="10"/>
      <c r="B28" s="238" t="s">
        <v>29</v>
      </c>
      <c r="C28" s="239"/>
      <c r="D28" s="190">
        <f>D18</f>
        <v>44197</v>
      </c>
      <c r="E28" s="190">
        <f t="shared" ref="E28:L28" si="7">E18</f>
        <v>44235</v>
      </c>
      <c r="F28" s="190">
        <f t="shared" si="7"/>
        <v>44256</v>
      </c>
      <c r="G28" s="190">
        <f t="shared" si="7"/>
        <v>44298</v>
      </c>
      <c r="H28" s="190">
        <f t="shared" si="7"/>
        <v>44333</v>
      </c>
      <c r="I28" s="190">
        <f t="shared" si="7"/>
        <v>44389</v>
      </c>
      <c r="J28" s="190">
        <f t="shared" si="7"/>
        <v>44410</v>
      </c>
      <c r="K28" s="190">
        <f t="shared" si="7"/>
        <v>44431</v>
      </c>
      <c r="L28" s="190">
        <f t="shared" si="7"/>
        <v>44550</v>
      </c>
      <c r="M28" s="170" t="s">
        <v>13</v>
      </c>
      <c r="O28" s="4"/>
      <c r="P28" s="8"/>
      <c r="Q28" s="7"/>
      <c r="S28" s="15"/>
      <c r="T28" s="7"/>
      <c r="V28" s="15"/>
      <c r="W28" s="7"/>
    </row>
    <row r="29" spans="1:23">
      <c r="B29" s="238"/>
      <c r="C29" s="239"/>
      <c r="D29" s="190">
        <f>D19</f>
        <v>44234</v>
      </c>
      <c r="E29" s="190">
        <f t="shared" ref="E29:L29" si="8">E19</f>
        <v>44255</v>
      </c>
      <c r="F29" s="190">
        <f t="shared" si="8"/>
        <v>44297</v>
      </c>
      <c r="G29" s="190">
        <f t="shared" si="8"/>
        <v>44332</v>
      </c>
      <c r="H29" s="190">
        <f t="shared" si="8"/>
        <v>44388</v>
      </c>
      <c r="I29" s="190">
        <f t="shared" si="8"/>
        <v>44409</v>
      </c>
      <c r="J29" s="190">
        <f t="shared" si="8"/>
        <v>44430</v>
      </c>
      <c r="K29" s="190">
        <f t="shared" si="8"/>
        <v>44549</v>
      </c>
      <c r="L29" s="190">
        <f t="shared" si="8"/>
        <v>44561</v>
      </c>
      <c r="M29" s="194"/>
    </row>
    <row r="30" spans="1:23">
      <c r="C30" s="22"/>
      <c r="D30" s="147">
        <f>+D20</f>
        <v>92</v>
      </c>
      <c r="E30" s="147">
        <f t="shared" ref="E30:L30" si="9">+E20</f>
        <v>88</v>
      </c>
      <c r="F30" s="147">
        <f t="shared" si="9"/>
        <v>107</v>
      </c>
      <c r="G30" s="147">
        <f t="shared" si="9"/>
        <v>102</v>
      </c>
      <c r="H30" s="147">
        <f t="shared" si="9"/>
        <v>120</v>
      </c>
      <c r="I30" s="147">
        <f t="shared" si="9"/>
        <v>90</v>
      </c>
      <c r="J30" s="147">
        <f t="shared" si="9"/>
        <v>75</v>
      </c>
      <c r="K30" s="147">
        <f t="shared" si="9"/>
        <v>125</v>
      </c>
      <c r="L30" s="147">
        <f t="shared" si="9"/>
        <v>90</v>
      </c>
      <c r="M30" s="189">
        <f>SUMPRODUCT(D30:L30,D15:L15)</f>
        <v>0</v>
      </c>
    </row>
    <row r="31" spans="1:23" ht="16">
      <c r="B31" s="52" t="s">
        <v>15</v>
      </c>
      <c r="C31" s="53">
        <f>'SIMULATION COUT GRP'!$O$20</f>
        <v>90</v>
      </c>
      <c r="D31" s="23">
        <f>D21*D$15</f>
        <v>0</v>
      </c>
      <c r="E31" s="23">
        <f t="shared" ref="E31:L31" si="10">E21*E$15</f>
        <v>0</v>
      </c>
      <c r="F31" s="23">
        <f t="shared" si="10"/>
        <v>0</v>
      </c>
      <c r="G31" s="23">
        <f t="shared" si="10"/>
        <v>0</v>
      </c>
      <c r="H31" s="23">
        <f t="shared" si="10"/>
        <v>0</v>
      </c>
      <c r="I31" s="23">
        <f t="shared" si="10"/>
        <v>0</v>
      </c>
      <c r="J31" s="23">
        <f t="shared" si="10"/>
        <v>0</v>
      </c>
      <c r="K31" s="23">
        <f t="shared" si="10"/>
        <v>0</v>
      </c>
      <c r="L31" s="23">
        <f t="shared" si="10"/>
        <v>0</v>
      </c>
      <c r="M31" s="55">
        <f>SUM(D31:L31)</f>
        <v>0</v>
      </c>
    </row>
    <row r="32" spans="1:23" ht="16">
      <c r="B32" s="52" t="s">
        <v>16</v>
      </c>
      <c r="C32" s="53">
        <f>'SIMULATION COUT GRP'!$O$21</f>
        <v>100</v>
      </c>
      <c r="D32" s="23">
        <f t="shared" ref="D32:L34" si="11">D22*D$15</f>
        <v>0</v>
      </c>
      <c r="E32" s="23">
        <f t="shared" si="11"/>
        <v>0</v>
      </c>
      <c r="F32" s="23">
        <f t="shared" si="11"/>
        <v>0</v>
      </c>
      <c r="G32" s="23">
        <f t="shared" si="11"/>
        <v>0</v>
      </c>
      <c r="H32" s="23">
        <f t="shared" si="11"/>
        <v>0</v>
      </c>
      <c r="I32" s="23">
        <f t="shared" si="11"/>
        <v>0</v>
      </c>
      <c r="J32" s="23">
        <f t="shared" si="11"/>
        <v>0</v>
      </c>
      <c r="K32" s="23">
        <f t="shared" si="11"/>
        <v>0</v>
      </c>
      <c r="L32" s="23">
        <f t="shared" si="11"/>
        <v>0</v>
      </c>
      <c r="M32" s="55">
        <f>SUM(D32:L32)</f>
        <v>0</v>
      </c>
    </row>
    <row r="33" spans="2:13" ht="16">
      <c r="B33" s="52" t="s">
        <v>17</v>
      </c>
      <c r="C33" s="53">
        <f>'SIMULATION COUT GRP'!$O$22</f>
        <v>140</v>
      </c>
      <c r="D33" s="23">
        <f t="shared" si="11"/>
        <v>0</v>
      </c>
      <c r="E33" s="23">
        <f t="shared" si="11"/>
        <v>0</v>
      </c>
      <c r="F33" s="23">
        <f t="shared" si="11"/>
        <v>0</v>
      </c>
      <c r="G33" s="23">
        <f t="shared" si="11"/>
        <v>0</v>
      </c>
      <c r="H33" s="23">
        <f t="shared" si="11"/>
        <v>0</v>
      </c>
      <c r="I33" s="23">
        <f t="shared" si="11"/>
        <v>0</v>
      </c>
      <c r="J33" s="23">
        <f t="shared" si="11"/>
        <v>0</v>
      </c>
      <c r="K33" s="23">
        <f t="shared" si="11"/>
        <v>0</v>
      </c>
      <c r="L33" s="23">
        <f t="shared" si="11"/>
        <v>0</v>
      </c>
      <c r="M33" s="55">
        <f>SUM(D33:L33)</f>
        <v>0</v>
      </c>
    </row>
    <row r="34" spans="2:13" ht="16">
      <c r="B34" s="52" t="s">
        <v>18</v>
      </c>
      <c r="C34" s="53">
        <f>'SIMULATION COUT GRP'!$O$23</f>
        <v>80</v>
      </c>
      <c r="D34" s="23">
        <f t="shared" si="11"/>
        <v>0</v>
      </c>
      <c r="E34" s="23">
        <f t="shared" si="11"/>
        <v>0</v>
      </c>
      <c r="F34" s="23">
        <f t="shared" si="11"/>
        <v>0</v>
      </c>
      <c r="G34" s="23">
        <f t="shared" si="11"/>
        <v>0</v>
      </c>
      <c r="H34" s="23">
        <f t="shared" si="11"/>
        <v>0</v>
      </c>
      <c r="I34" s="23">
        <f t="shared" si="11"/>
        <v>0</v>
      </c>
      <c r="J34" s="23">
        <f t="shared" si="11"/>
        <v>0</v>
      </c>
      <c r="K34" s="23">
        <f t="shared" si="11"/>
        <v>0</v>
      </c>
      <c r="L34" s="23">
        <f t="shared" si="11"/>
        <v>0</v>
      </c>
      <c r="M34" s="55">
        <f>SUM(D34:L34)</f>
        <v>0</v>
      </c>
    </row>
    <row r="35" spans="2:13" ht="16">
      <c r="B35" s="54" t="s">
        <v>14</v>
      </c>
      <c r="C35" s="171">
        <f>SUMPRODUCT($C$31:$C$34,M31:M34)</f>
        <v>0</v>
      </c>
      <c r="D35" s="150">
        <f t="shared" ref="D35:M35" si="12">SUM(D31:D34)</f>
        <v>0</v>
      </c>
      <c r="E35" s="150">
        <f t="shared" si="12"/>
        <v>0</v>
      </c>
      <c r="F35" s="150">
        <f t="shared" si="12"/>
        <v>0</v>
      </c>
      <c r="G35" s="150">
        <f t="shared" si="12"/>
        <v>0</v>
      </c>
      <c r="H35" s="150">
        <f t="shared" si="12"/>
        <v>0</v>
      </c>
      <c r="I35" s="150">
        <f t="shared" si="12"/>
        <v>0</v>
      </c>
      <c r="J35" s="150">
        <f t="shared" si="12"/>
        <v>0</v>
      </c>
      <c r="K35" s="150">
        <f t="shared" si="12"/>
        <v>0</v>
      </c>
      <c r="L35" s="150">
        <f t="shared" si="12"/>
        <v>0</v>
      </c>
      <c r="M35" s="149">
        <f t="shared" si="12"/>
        <v>0</v>
      </c>
    </row>
    <row r="36" spans="2:13" ht="16">
      <c r="B36" s="31"/>
      <c r="C36" s="44" t="s">
        <v>26</v>
      </c>
      <c r="D36" s="151">
        <f t="shared" ref="D36:H36" si="13">SUMPRODUCT(D8:D11,D31:D34)*100</f>
        <v>0</v>
      </c>
      <c r="E36" s="151">
        <f t="shared" si="13"/>
        <v>0</v>
      </c>
      <c r="F36" s="151">
        <f t="shared" si="13"/>
        <v>0</v>
      </c>
      <c r="G36" s="151">
        <f t="shared" si="13"/>
        <v>0</v>
      </c>
      <c r="H36" s="151">
        <f t="shared" si="13"/>
        <v>0</v>
      </c>
      <c r="I36" s="151">
        <f>SUMPRODUCT(I8:I11,I31:I34)*100</f>
        <v>0</v>
      </c>
      <c r="J36" s="151">
        <f t="shared" ref="J36:L36" si="14">SUMPRODUCT(J8:J11,J31:J34)*100</f>
        <v>0</v>
      </c>
      <c r="K36" s="151">
        <f t="shared" si="14"/>
        <v>0</v>
      </c>
      <c r="L36" s="151">
        <f t="shared" si="14"/>
        <v>0</v>
      </c>
      <c r="M36" s="188">
        <f>SUMPRODUCT(D31:L34,D8:L11)*100</f>
        <v>0</v>
      </c>
    </row>
  </sheetData>
  <sheetProtection selectLockedCells="1"/>
  <mergeCells count="4">
    <mergeCell ref="B14:C15"/>
    <mergeCell ref="B2:M2"/>
    <mergeCell ref="B18:C19"/>
    <mergeCell ref="B28:C29"/>
  </mergeCells>
  <phoneticPr fontId="7" type="noConversion"/>
  <printOptions horizontalCentered="1"/>
  <pageMargins left="0.15748031496062992" right="0.15748031496062992" top="0.19685039370078741" bottom="0.23622047244094491" header="0.31496062992125984" footer="0.31496062992125984"/>
  <pageSetup paperSize="9" scale="46" orientation="portrait" horizontalDpi="1200" verticalDpi="1200" r:id="rId1"/>
  <headerFooter alignWithMargins="0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>
    <pageSetUpPr fitToPage="1"/>
  </sheetPr>
  <dimension ref="B3:K43"/>
  <sheetViews>
    <sheetView showGridLines="0" topLeftCell="B1" zoomScale="90" zoomScaleNormal="90" workbookViewId="0">
      <selection activeCell="D4" sqref="D4:G4"/>
    </sheetView>
  </sheetViews>
  <sheetFormatPr baseColWidth="10" defaultRowHeight="13"/>
  <cols>
    <col min="1" max="1" width="8.5" customWidth="1"/>
    <col min="2" max="2" width="51.5" customWidth="1"/>
    <col min="3" max="3" width="18.6640625" customWidth="1"/>
    <col min="4" max="4" width="26" customWidth="1"/>
    <col min="5" max="5" width="65.83203125" style="187" bestFit="1" customWidth="1"/>
    <col min="6" max="11" width="18.6640625" customWidth="1"/>
    <col min="12" max="12" width="16.6640625" customWidth="1"/>
    <col min="13" max="13" width="12.6640625" customWidth="1"/>
    <col min="14" max="14" width="14.5" customWidth="1"/>
    <col min="16" max="16" width="13.33203125" customWidth="1"/>
    <col min="17" max="17" width="14.33203125" bestFit="1" customWidth="1"/>
  </cols>
  <sheetData>
    <row r="3" spans="2:11" ht="16.5" customHeight="1">
      <c r="B3" s="2" t="s">
        <v>10</v>
      </c>
    </row>
    <row r="4" spans="2:11" ht="11.25" customHeight="1" thickBot="1"/>
    <row r="5" spans="2:11" ht="15" thickBot="1">
      <c r="B5" s="177" t="s">
        <v>24</v>
      </c>
      <c r="C5" s="178" t="s">
        <v>23</v>
      </c>
      <c r="D5" s="179" t="s">
        <v>51</v>
      </c>
      <c r="E5" s="180" t="s">
        <v>48</v>
      </c>
    </row>
    <row r="6" spans="2:11" ht="15">
      <c r="B6" s="181" t="s">
        <v>27</v>
      </c>
      <c r="C6" s="182" t="s">
        <v>20</v>
      </c>
      <c r="D6" s="183" t="s">
        <v>52</v>
      </c>
      <c r="E6" s="184"/>
    </row>
    <row r="7" spans="2:11" ht="20">
      <c r="B7" s="145" t="s">
        <v>7</v>
      </c>
      <c r="C7" s="28" t="s">
        <v>20</v>
      </c>
      <c r="D7" s="140" t="s">
        <v>52</v>
      </c>
      <c r="E7" s="144"/>
      <c r="G7" s="2" t="s">
        <v>25</v>
      </c>
    </row>
    <row r="8" spans="2:11" ht="15">
      <c r="B8" s="143" t="s">
        <v>32</v>
      </c>
      <c r="C8" s="28" t="s">
        <v>20</v>
      </c>
      <c r="D8" s="140" t="s">
        <v>52</v>
      </c>
      <c r="E8" s="144"/>
    </row>
    <row r="9" spans="2:11" ht="40">
      <c r="B9" s="143" t="s">
        <v>34</v>
      </c>
      <c r="C9" s="28" t="s">
        <v>20</v>
      </c>
      <c r="D9" s="140" t="s">
        <v>52</v>
      </c>
      <c r="E9" s="144"/>
      <c r="H9" s="34" t="s">
        <v>11</v>
      </c>
      <c r="I9" s="36" t="s">
        <v>12</v>
      </c>
      <c r="J9" s="35" t="s">
        <v>50</v>
      </c>
      <c r="K9" s="49" t="s">
        <v>30</v>
      </c>
    </row>
    <row r="10" spans="2:11" ht="15">
      <c r="B10" s="143" t="s">
        <v>53</v>
      </c>
      <c r="C10" s="28" t="s">
        <v>20</v>
      </c>
      <c r="D10" s="140" t="s">
        <v>52</v>
      </c>
      <c r="E10" s="144"/>
      <c r="G10" s="26"/>
      <c r="H10" s="28" t="s">
        <v>20</v>
      </c>
      <c r="I10" s="29" t="s">
        <v>21</v>
      </c>
      <c r="J10" s="30" t="s">
        <v>22</v>
      </c>
      <c r="K10" s="48"/>
    </row>
    <row r="11" spans="2:11" ht="16">
      <c r="B11" s="143" t="s">
        <v>54</v>
      </c>
      <c r="C11" s="28" t="s">
        <v>20</v>
      </c>
      <c r="D11" s="140" t="s">
        <v>52</v>
      </c>
      <c r="E11" s="144"/>
      <c r="G11" s="52" t="s">
        <v>15</v>
      </c>
      <c r="H11" s="25">
        <v>90</v>
      </c>
      <c r="I11" s="27">
        <v>85</v>
      </c>
      <c r="J11" s="27">
        <v>75</v>
      </c>
      <c r="K11" s="27">
        <v>100</v>
      </c>
    </row>
    <row r="12" spans="2:11" ht="16">
      <c r="B12" s="143" t="s">
        <v>57</v>
      </c>
      <c r="C12" s="28" t="s">
        <v>20</v>
      </c>
      <c r="D12" s="140" t="s">
        <v>56</v>
      </c>
      <c r="E12" s="144" t="s">
        <v>55</v>
      </c>
      <c r="G12" s="52" t="s">
        <v>16</v>
      </c>
      <c r="H12" s="25">
        <v>100</v>
      </c>
      <c r="I12" s="27">
        <v>100</v>
      </c>
      <c r="J12" s="27">
        <v>110</v>
      </c>
      <c r="K12" s="27"/>
    </row>
    <row r="13" spans="2:11" ht="16">
      <c r="B13" s="143" t="s">
        <v>58</v>
      </c>
      <c r="C13" s="28" t="s">
        <v>20</v>
      </c>
      <c r="D13" s="140" t="s">
        <v>56</v>
      </c>
      <c r="E13" s="144" t="s">
        <v>55</v>
      </c>
      <c r="G13" s="52" t="s">
        <v>17</v>
      </c>
      <c r="H13" s="25">
        <v>140</v>
      </c>
      <c r="I13" s="27">
        <v>135</v>
      </c>
      <c r="J13" s="27">
        <v>125</v>
      </c>
      <c r="K13" s="27"/>
    </row>
    <row r="14" spans="2:11" ht="16">
      <c r="B14" s="143" t="s">
        <v>59</v>
      </c>
      <c r="C14" s="28" t="s">
        <v>20</v>
      </c>
      <c r="D14" s="140" t="s">
        <v>56</v>
      </c>
      <c r="E14" s="144" t="s">
        <v>55</v>
      </c>
      <c r="G14" s="52" t="s">
        <v>18</v>
      </c>
      <c r="H14" s="25">
        <v>80</v>
      </c>
      <c r="I14" s="27">
        <v>75</v>
      </c>
      <c r="J14" s="27">
        <v>75</v>
      </c>
      <c r="K14" s="27"/>
    </row>
    <row r="15" spans="2:11" ht="15">
      <c r="B15" s="143" t="s">
        <v>60</v>
      </c>
      <c r="C15" s="28" t="s">
        <v>20</v>
      </c>
      <c r="D15" s="140" t="s">
        <v>56</v>
      </c>
      <c r="E15" s="144" t="s">
        <v>55</v>
      </c>
    </row>
    <row r="16" spans="2:11" ht="15">
      <c r="B16" s="143" t="s">
        <v>61</v>
      </c>
      <c r="C16" s="28" t="s">
        <v>20</v>
      </c>
      <c r="D16" s="140" t="s">
        <v>56</v>
      </c>
      <c r="E16" s="144" t="s">
        <v>55</v>
      </c>
    </row>
    <row r="17" spans="2:11" ht="15">
      <c r="B17" s="143" t="s">
        <v>62</v>
      </c>
      <c r="C17" s="28" t="s">
        <v>20</v>
      </c>
      <c r="D17" s="140" t="s">
        <v>56</v>
      </c>
      <c r="E17" s="144" t="s">
        <v>55</v>
      </c>
    </row>
    <row r="18" spans="2:11" ht="15">
      <c r="B18" s="143" t="s">
        <v>63</v>
      </c>
      <c r="C18" s="28" t="s">
        <v>20</v>
      </c>
      <c r="D18" s="140" t="s">
        <v>56</v>
      </c>
      <c r="E18" s="144" t="s">
        <v>55</v>
      </c>
    </row>
    <row r="19" spans="2:11" ht="15">
      <c r="B19" s="143" t="s">
        <v>64</v>
      </c>
      <c r="C19" s="28" t="s">
        <v>20</v>
      </c>
      <c r="D19" s="140" t="s">
        <v>56</v>
      </c>
      <c r="E19" s="144" t="s">
        <v>55</v>
      </c>
    </row>
    <row r="20" spans="2:11" ht="15">
      <c r="B20" s="143" t="s">
        <v>65</v>
      </c>
      <c r="C20" s="28" t="s">
        <v>20</v>
      </c>
      <c r="D20" s="140" t="s">
        <v>56</v>
      </c>
      <c r="E20" s="144" t="s">
        <v>55</v>
      </c>
    </row>
    <row r="21" spans="2:11" ht="15">
      <c r="B21" s="143" t="s">
        <v>66</v>
      </c>
      <c r="C21" s="28" t="s">
        <v>20</v>
      </c>
      <c r="D21" s="140" t="s">
        <v>56</v>
      </c>
      <c r="E21" s="144" t="s">
        <v>55</v>
      </c>
    </row>
    <row r="22" spans="2:11" ht="15">
      <c r="B22" s="143" t="s">
        <v>67</v>
      </c>
      <c r="C22" s="28" t="s">
        <v>20</v>
      </c>
      <c r="D22" s="140" t="s">
        <v>56</v>
      </c>
      <c r="E22" s="144" t="s">
        <v>55</v>
      </c>
    </row>
    <row r="23" spans="2:11" ht="15">
      <c r="B23" s="143" t="s">
        <v>68</v>
      </c>
      <c r="C23" s="28" t="s">
        <v>20</v>
      </c>
      <c r="D23" s="140" t="s">
        <v>56</v>
      </c>
      <c r="E23" s="144" t="s">
        <v>55</v>
      </c>
    </row>
    <row r="24" spans="2:11" ht="15">
      <c r="B24" s="143" t="s">
        <v>69</v>
      </c>
      <c r="C24" s="28" t="s">
        <v>20</v>
      </c>
      <c r="D24" s="140" t="s">
        <v>56</v>
      </c>
      <c r="E24" s="144" t="s">
        <v>55</v>
      </c>
    </row>
    <row r="25" spans="2:11" ht="15">
      <c r="B25" s="143" t="s">
        <v>77</v>
      </c>
      <c r="C25" s="28" t="s">
        <v>20</v>
      </c>
      <c r="D25" s="140" t="s">
        <v>82</v>
      </c>
      <c r="E25" s="144" t="s">
        <v>55</v>
      </c>
    </row>
    <row r="26" spans="2:11" ht="15">
      <c r="B26" s="143" t="s">
        <v>78</v>
      </c>
      <c r="C26" s="28" t="s">
        <v>20</v>
      </c>
      <c r="D26" s="140" t="s">
        <v>82</v>
      </c>
      <c r="E26" s="144" t="s">
        <v>55</v>
      </c>
    </row>
    <row r="27" spans="2:11" ht="15">
      <c r="B27" s="143" t="s">
        <v>79</v>
      </c>
      <c r="C27" s="28" t="s">
        <v>20</v>
      </c>
      <c r="D27" s="140" t="s">
        <v>82</v>
      </c>
      <c r="E27" s="144" t="s">
        <v>55</v>
      </c>
    </row>
    <row r="28" spans="2:11" ht="23">
      <c r="B28" s="143" t="s">
        <v>5</v>
      </c>
      <c r="C28" s="175" t="s">
        <v>21</v>
      </c>
      <c r="D28" s="140" t="s">
        <v>52</v>
      </c>
      <c r="E28" s="144"/>
      <c r="G28" s="33"/>
      <c r="I28" s="1"/>
      <c r="J28" s="1"/>
      <c r="K28" s="1"/>
    </row>
    <row r="29" spans="2:11" ht="23">
      <c r="B29" s="143" t="s">
        <v>28</v>
      </c>
      <c r="C29" s="175" t="s">
        <v>21</v>
      </c>
      <c r="D29" s="140" t="s">
        <v>52</v>
      </c>
      <c r="E29" s="144"/>
      <c r="G29" s="33"/>
      <c r="I29" s="1"/>
      <c r="J29" s="1"/>
      <c r="K29" s="1"/>
    </row>
    <row r="30" spans="2:11" ht="23">
      <c r="B30" s="143" t="s">
        <v>6</v>
      </c>
      <c r="C30" s="175" t="s">
        <v>21</v>
      </c>
      <c r="D30" s="140" t="s">
        <v>52</v>
      </c>
      <c r="E30" s="144"/>
      <c r="G30" s="33"/>
      <c r="I30" s="1"/>
      <c r="J30" s="1"/>
      <c r="K30" s="1"/>
    </row>
    <row r="31" spans="2:11" ht="23">
      <c r="B31" s="143" t="s">
        <v>33</v>
      </c>
      <c r="C31" s="175" t="s">
        <v>21</v>
      </c>
      <c r="D31" s="140" t="s">
        <v>52</v>
      </c>
      <c r="E31" s="144"/>
      <c r="G31" s="33"/>
      <c r="I31" s="1"/>
      <c r="J31" s="1"/>
      <c r="K31" s="1"/>
    </row>
    <row r="32" spans="2:11" ht="23">
      <c r="B32" s="143" t="s">
        <v>9</v>
      </c>
      <c r="C32" s="175" t="s">
        <v>21</v>
      </c>
      <c r="D32" s="140" t="s">
        <v>52</v>
      </c>
      <c r="E32" s="144"/>
      <c r="I32" s="1"/>
      <c r="J32" s="1"/>
      <c r="K32" s="1"/>
    </row>
    <row r="33" spans="2:11" ht="23">
      <c r="B33" s="143" t="s">
        <v>80</v>
      </c>
      <c r="C33" s="175" t="s">
        <v>21</v>
      </c>
      <c r="D33" s="140" t="s">
        <v>82</v>
      </c>
      <c r="E33" s="144" t="s">
        <v>55</v>
      </c>
      <c r="I33" s="1"/>
      <c r="J33" s="1"/>
      <c r="K33" s="1"/>
    </row>
    <row r="34" spans="2:11" ht="23">
      <c r="B34" s="143" t="s">
        <v>81</v>
      </c>
      <c r="C34" s="175" t="s">
        <v>21</v>
      </c>
      <c r="D34" s="140" t="s">
        <v>82</v>
      </c>
      <c r="E34" s="144" t="s">
        <v>55</v>
      </c>
      <c r="I34" s="1"/>
      <c r="J34" s="1"/>
      <c r="K34" s="1"/>
    </row>
    <row r="35" spans="2:11" ht="25.25" customHeight="1">
      <c r="B35" s="143" t="s">
        <v>76</v>
      </c>
      <c r="C35" s="176" t="s">
        <v>22</v>
      </c>
      <c r="D35" s="140" t="s">
        <v>52</v>
      </c>
      <c r="E35" s="144" t="s">
        <v>86</v>
      </c>
      <c r="I35" s="1"/>
      <c r="J35" s="1"/>
      <c r="K35" s="1"/>
    </row>
    <row r="36" spans="2:11" ht="24" thickBot="1">
      <c r="B36" s="185" t="s">
        <v>8</v>
      </c>
      <c r="C36" s="152" t="s">
        <v>22</v>
      </c>
      <c r="D36" s="146" t="s">
        <v>52</v>
      </c>
      <c r="E36" s="153"/>
      <c r="I36" s="1"/>
      <c r="J36" s="1"/>
      <c r="K36" s="1"/>
    </row>
    <row r="37" spans="2:11" ht="25.25" customHeight="1">
      <c r="B37" s="31"/>
      <c r="C37" s="32"/>
      <c r="D37" s="33"/>
      <c r="E37" s="33"/>
      <c r="I37" s="1"/>
      <c r="J37" s="1"/>
      <c r="K37" s="1"/>
    </row>
    <row r="39" spans="2:11" ht="15">
      <c r="B39" s="172"/>
      <c r="C39" s="173"/>
      <c r="D39" s="174"/>
    </row>
    <row r="40" spans="2:11" ht="15">
      <c r="B40" s="172"/>
      <c r="C40" s="173"/>
      <c r="D40" s="174"/>
    </row>
    <row r="41" spans="2:11" ht="15">
      <c r="B41" s="172"/>
      <c r="C41" s="173"/>
      <c r="D41" s="174"/>
    </row>
    <row r="42" spans="2:11" ht="15">
      <c r="B42" s="172"/>
      <c r="C42" s="173"/>
      <c r="D42" s="174"/>
    </row>
    <row r="43" spans="2:11" ht="15">
      <c r="B43" s="172"/>
      <c r="C43" s="173"/>
      <c r="D43" s="174"/>
    </row>
  </sheetData>
  <sheetProtection selectLockedCells="1"/>
  <autoFilter ref="B5:E5" xr:uid="{00000000-0009-0000-0000-000002000000}">
    <sortState ref="B6:E29">
      <sortCondition ref="C5"/>
    </sortState>
  </autoFilter>
  <phoneticPr fontId="2" type="noConversion"/>
  <pageMargins left="0.78740157499999996" right="0.78740157499999996" top="0.984251969" bottom="0.984251969" header="0.5" footer="0.5"/>
  <pageSetup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SIMULATION COUT GRP</vt:lpstr>
      <vt:lpstr>calculs</vt:lpstr>
      <vt:lpstr>INDICES</vt:lpstr>
      <vt:lpstr>check</vt:lpstr>
      <vt:lpstr>cibles</vt:lpstr>
      <vt:lpstr>'SIMULATION COUT GRP'!Impression_des_titres</vt:lpstr>
      <vt:lpstr>lot</vt:lpstr>
      <vt:lpstr>lots</vt:lpstr>
      <vt:lpstr>sets</vt:lpstr>
      <vt:lpstr>calculs!Zone_d_impression</vt:lpstr>
      <vt:lpstr>'SIMULATION COUT GRP'!Zone_d_impression</vt:lpstr>
    </vt:vector>
  </TitlesOfParts>
  <Company>Métropole Télévision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MFavier</dc:creator>
  <cp:lastModifiedBy>MPub</cp:lastModifiedBy>
  <cp:lastPrinted>2015-12-02T15:38:04Z</cp:lastPrinted>
  <dcterms:created xsi:type="dcterms:W3CDTF">2010-05-26T08:54:50Z</dcterms:created>
  <dcterms:modified xsi:type="dcterms:W3CDTF">2020-10-14T09:53:37Z</dcterms:modified>
</cp:coreProperties>
</file>